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hristelle\Documents\LAPTOP - 20 April 2016\BUDGET  - AND FINANCE DOCS\"/>
    </mc:Choice>
  </mc:AlternateContent>
  <bookViews>
    <workbookView xWindow="0" yWindow="0" windowWidth="20490" windowHeight="7155" firstSheet="2" activeTab="7"/>
  </bookViews>
  <sheets>
    <sheet name="Cover Page" sheetId="1" r:id="rId1"/>
    <sheet name="Introduction" sheetId="2" r:id="rId2"/>
    <sheet name="Summary Inc Exp" sheetId="3" r:id="rId3"/>
    <sheet name="Page 4" sheetId="4" r:id="rId4"/>
    <sheet name="Monthly Income" sheetId="5" r:id="rId5"/>
    <sheet name="Monthly Exp" sheetId="6" r:id="rId6"/>
    <sheet name="Quarterly" sheetId="7" r:id="rId7"/>
    <sheet name="Performance" sheetId="8" r:id="rId8"/>
  </sheets>
  <externalReferences>
    <externalReference r:id="rId9"/>
  </externalReferences>
  <definedNames>
    <definedName name="_GoBack" localSheetId="0">'Cover Page'!$A$5</definedName>
    <definedName name="_Toc286117333" localSheetId="7">Performance!$A$222</definedName>
    <definedName name="Approve1">'[1]Template names'!$B$100</definedName>
    <definedName name="desc">'[1]Template names'!$B$30</definedName>
    <definedName name="Head1">'[1]Template names'!$B$2</definedName>
    <definedName name="Head10">'[1]Template names'!$B$16</definedName>
    <definedName name="Head11">'[1]Template names'!$B$17</definedName>
    <definedName name="head1A">'[1]Template names'!$B$3</definedName>
    <definedName name="head1b">'[1]Template names'!$B$4</definedName>
    <definedName name="Head2">'[1]Template names'!$B$5</definedName>
    <definedName name="Head3">'[1]Template names'!$B$7</definedName>
    <definedName name="Head5">'[1]Template names'!$B$9</definedName>
    <definedName name="Head5b">'[1]Template names'!$B$11</definedName>
    <definedName name="Head6">'[1]Template names'!$B$12</definedName>
    <definedName name="Head7">'[1]Template names'!$B$13</definedName>
    <definedName name="Head8">'[1]Template names'!$B$14</definedName>
    <definedName name="Head9">'[1]Template names'!$B$15</definedName>
    <definedName name="muni">'[1]Template names'!$B$93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30" i="7" l="1"/>
  <c r="J130" i="7"/>
  <c r="H130" i="7"/>
  <c r="F130" i="7"/>
  <c r="L128" i="7"/>
  <c r="J128" i="7"/>
  <c r="H128" i="7"/>
  <c r="F128" i="7"/>
  <c r="D255" i="7"/>
  <c r="F259" i="7"/>
  <c r="H259" i="7"/>
  <c r="J259" i="7" s="1"/>
  <c r="L259" i="7" s="1"/>
  <c r="D237" i="7"/>
  <c r="E237" i="7"/>
  <c r="F235" i="7"/>
  <c r="H235" i="7"/>
  <c r="J235" i="7" s="1"/>
  <c r="L235" i="7" s="1"/>
  <c r="D225" i="7"/>
  <c r="F223" i="7"/>
  <c r="H223" i="7" s="1"/>
  <c r="J223" i="7" s="1"/>
  <c r="L223" i="7" s="1"/>
  <c r="D211" i="7"/>
  <c r="D200" i="7"/>
  <c r="E34" i="7"/>
  <c r="E3" i="7" s="1"/>
  <c r="D3" i="7"/>
  <c r="D124" i="7"/>
  <c r="D182" i="7"/>
  <c r="L177" i="7"/>
  <c r="J177" i="7"/>
  <c r="H177" i="7"/>
  <c r="F177" i="7"/>
  <c r="D130" i="7"/>
  <c r="D132" i="7"/>
  <c r="D152" i="7"/>
  <c r="D145" i="7"/>
  <c r="M253" i="7" l="1"/>
  <c r="K253" i="7"/>
  <c r="I253" i="7"/>
  <c r="G253" i="7"/>
  <c r="E253" i="7"/>
  <c r="M232" i="7"/>
  <c r="K232" i="7"/>
  <c r="I232" i="7"/>
  <c r="G232" i="7"/>
  <c r="E232" i="7"/>
  <c r="M220" i="7"/>
  <c r="K220" i="7"/>
  <c r="I220" i="7"/>
  <c r="G220" i="7"/>
  <c r="E220" i="7"/>
  <c r="M207" i="7"/>
  <c r="K207" i="7"/>
  <c r="I207" i="7"/>
  <c r="G207" i="7"/>
  <c r="E207" i="7"/>
  <c r="M199" i="7"/>
  <c r="K199" i="7"/>
  <c r="I199" i="7"/>
  <c r="G199" i="7"/>
  <c r="E199" i="7"/>
  <c r="M181" i="7"/>
  <c r="K181" i="7"/>
  <c r="I181" i="7"/>
  <c r="G181" i="7"/>
  <c r="E181" i="7"/>
  <c r="M174" i="7"/>
  <c r="L174" i="7"/>
  <c r="K174" i="7"/>
  <c r="J174" i="7"/>
  <c r="I174" i="7"/>
  <c r="H174" i="7"/>
  <c r="G174" i="7"/>
  <c r="F174" i="7"/>
  <c r="E174" i="7"/>
  <c r="M136" i="7"/>
  <c r="K136" i="7"/>
  <c r="I136" i="7"/>
  <c r="G136" i="7"/>
  <c r="E136" i="7"/>
  <c r="M131" i="7"/>
  <c r="K131" i="7"/>
  <c r="I131" i="7"/>
  <c r="G131" i="7"/>
  <c r="E131" i="7"/>
  <c r="M127" i="7"/>
  <c r="L127" i="7"/>
  <c r="K127" i="7"/>
  <c r="J127" i="7"/>
  <c r="I127" i="7"/>
  <c r="H127" i="7"/>
  <c r="G127" i="7"/>
  <c r="F127" i="7"/>
  <c r="E127" i="7"/>
  <c r="M119" i="7"/>
  <c r="K119" i="7"/>
  <c r="I119" i="7"/>
  <c r="G119" i="7"/>
  <c r="E119" i="7"/>
  <c r="M3" i="7"/>
  <c r="M265" i="7" s="1"/>
  <c r="K3" i="7"/>
  <c r="K265" i="7" s="1"/>
  <c r="I3" i="7"/>
  <c r="I265" i="7" s="1"/>
  <c r="G3" i="7"/>
  <c r="D253" i="7"/>
  <c r="D232" i="7"/>
  <c r="D220" i="7"/>
  <c r="D207" i="7"/>
  <c r="D199" i="7"/>
  <c r="D181" i="7"/>
  <c r="D174" i="7"/>
  <c r="D136" i="7"/>
  <c r="D131" i="7"/>
  <c r="D127" i="7"/>
  <c r="D119" i="7"/>
  <c r="F263" i="7"/>
  <c r="H263" i="7" s="1"/>
  <c r="J263" i="7" s="1"/>
  <c r="L263" i="7" s="1"/>
  <c r="F262" i="7"/>
  <c r="H262" i="7" s="1"/>
  <c r="J262" i="7" s="1"/>
  <c r="L262" i="7" s="1"/>
  <c r="F261" i="7"/>
  <c r="H261" i="7" s="1"/>
  <c r="J261" i="7" s="1"/>
  <c r="L261" i="7" s="1"/>
  <c r="F260" i="7"/>
  <c r="H260" i="7" s="1"/>
  <c r="J260" i="7" s="1"/>
  <c r="L260" i="7" s="1"/>
  <c r="F258" i="7"/>
  <c r="H258" i="7" s="1"/>
  <c r="J258" i="7" s="1"/>
  <c r="L258" i="7" s="1"/>
  <c r="F257" i="7"/>
  <c r="H257" i="7" s="1"/>
  <c r="J257" i="7" s="1"/>
  <c r="L257" i="7" s="1"/>
  <c r="F256" i="7"/>
  <c r="H256" i="7" s="1"/>
  <c r="J256" i="7" s="1"/>
  <c r="L256" i="7" s="1"/>
  <c r="F255" i="7"/>
  <c r="H255" i="7" s="1"/>
  <c r="J255" i="7" s="1"/>
  <c r="L255" i="7" s="1"/>
  <c r="F254" i="7"/>
  <c r="H254" i="7" s="1"/>
  <c r="J254" i="7" s="1"/>
  <c r="L254" i="7" s="1"/>
  <c r="F252" i="7"/>
  <c r="H252" i="7" s="1"/>
  <c r="J252" i="7" s="1"/>
  <c r="L252" i="7" s="1"/>
  <c r="F251" i="7"/>
  <c r="H251" i="7" s="1"/>
  <c r="J251" i="7" s="1"/>
  <c r="L251" i="7" s="1"/>
  <c r="F250" i="7"/>
  <c r="H250" i="7" s="1"/>
  <c r="J250" i="7" s="1"/>
  <c r="L250" i="7" s="1"/>
  <c r="F249" i="7"/>
  <c r="H249" i="7" s="1"/>
  <c r="J249" i="7" s="1"/>
  <c r="L249" i="7" s="1"/>
  <c r="F248" i="7"/>
  <c r="H248" i="7" s="1"/>
  <c r="J248" i="7" s="1"/>
  <c r="L248" i="7" s="1"/>
  <c r="F247" i="7"/>
  <c r="H247" i="7" s="1"/>
  <c r="J247" i="7" s="1"/>
  <c r="L247" i="7" s="1"/>
  <c r="F246" i="7"/>
  <c r="H246" i="7" s="1"/>
  <c r="J246" i="7" s="1"/>
  <c r="L246" i="7" s="1"/>
  <c r="F245" i="7"/>
  <c r="H245" i="7" s="1"/>
  <c r="J245" i="7" s="1"/>
  <c r="L245" i="7" s="1"/>
  <c r="F244" i="7"/>
  <c r="H244" i="7" s="1"/>
  <c r="J244" i="7" s="1"/>
  <c r="L244" i="7" s="1"/>
  <c r="F243" i="7"/>
  <c r="H243" i="7" s="1"/>
  <c r="J243" i="7" s="1"/>
  <c r="L243" i="7" s="1"/>
  <c r="F242" i="7"/>
  <c r="H242" i="7" s="1"/>
  <c r="J242" i="7" s="1"/>
  <c r="L242" i="7" s="1"/>
  <c r="F241" i="7"/>
  <c r="H241" i="7" s="1"/>
  <c r="J241" i="7" s="1"/>
  <c r="L241" i="7" s="1"/>
  <c r="F240" i="7"/>
  <c r="H240" i="7" s="1"/>
  <c r="J240" i="7" s="1"/>
  <c r="L240" i="7" s="1"/>
  <c r="F239" i="7"/>
  <c r="H239" i="7" s="1"/>
  <c r="J239" i="7" s="1"/>
  <c r="L239" i="7" s="1"/>
  <c r="F238" i="7"/>
  <c r="H238" i="7" s="1"/>
  <c r="J238" i="7" s="1"/>
  <c r="L238" i="7" s="1"/>
  <c r="F237" i="7"/>
  <c r="H237" i="7" s="1"/>
  <c r="J237" i="7" s="1"/>
  <c r="L237" i="7" s="1"/>
  <c r="F236" i="7"/>
  <c r="H236" i="7" s="1"/>
  <c r="J236" i="7" s="1"/>
  <c r="L236" i="7" s="1"/>
  <c r="F234" i="7"/>
  <c r="H234" i="7" s="1"/>
  <c r="J234" i="7" s="1"/>
  <c r="L234" i="7" s="1"/>
  <c r="F233" i="7"/>
  <c r="H233" i="7" s="1"/>
  <c r="J233" i="7" s="1"/>
  <c r="L233" i="7" s="1"/>
  <c r="F231" i="7"/>
  <c r="H231" i="7" s="1"/>
  <c r="J231" i="7" s="1"/>
  <c r="L231" i="7" s="1"/>
  <c r="F230" i="7"/>
  <c r="H230" i="7" s="1"/>
  <c r="J230" i="7" s="1"/>
  <c r="L230" i="7" s="1"/>
  <c r="F229" i="7"/>
  <c r="H229" i="7" s="1"/>
  <c r="J229" i="7" s="1"/>
  <c r="L229" i="7" s="1"/>
  <c r="F228" i="7"/>
  <c r="H228" i="7" s="1"/>
  <c r="J228" i="7" s="1"/>
  <c r="L228" i="7" s="1"/>
  <c r="F227" i="7"/>
  <c r="H227" i="7" s="1"/>
  <c r="J227" i="7" s="1"/>
  <c r="L227" i="7" s="1"/>
  <c r="F226" i="7"/>
  <c r="H226" i="7" s="1"/>
  <c r="J226" i="7" s="1"/>
  <c r="L226" i="7" s="1"/>
  <c r="F225" i="7"/>
  <c r="H225" i="7" s="1"/>
  <c r="J225" i="7" s="1"/>
  <c r="L225" i="7" s="1"/>
  <c r="F224" i="7"/>
  <c r="H224" i="7" s="1"/>
  <c r="J224" i="7" s="1"/>
  <c r="L224" i="7" s="1"/>
  <c r="F222" i="7"/>
  <c r="H222" i="7" s="1"/>
  <c r="J222" i="7" s="1"/>
  <c r="L222" i="7" s="1"/>
  <c r="F221" i="7"/>
  <c r="H221" i="7" s="1"/>
  <c r="J221" i="7" s="1"/>
  <c r="L221" i="7" s="1"/>
  <c r="F219" i="7"/>
  <c r="H219" i="7" s="1"/>
  <c r="J219" i="7" s="1"/>
  <c r="L219" i="7" s="1"/>
  <c r="F218" i="7"/>
  <c r="H218" i="7" s="1"/>
  <c r="J218" i="7" s="1"/>
  <c r="L218" i="7" s="1"/>
  <c r="F217" i="7"/>
  <c r="H217" i="7" s="1"/>
  <c r="J217" i="7" s="1"/>
  <c r="L217" i="7" s="1"/>
  <c r="F216" i="7"/>
  <c r="H216" i="7" s="1"/>
  <c r="J216" i="7" s="1"/>
  <c r="L216" i="7" s="1"/>
  <c r="F215" i="7"/>
  <c r="H215" i="7" s="1"/>
  <c r="J215" i="7" s="1"/>
  <c r="L215" i="7" s="1"/>
  <c r="F214" i="7"/>
  <c r="H214" i="7" s="1"/>
  <c r="J214" i="7" s="1"/>
  <c r="L214" i="7" s="1"/>
  <c r="F213" i="7"/>
  <c r="H213" i="7" s="1"/>
  <c r="J213" i="7" s="1"/>
  <c r="L213" i="7" s="1"/>
  <c r="F212" i="7"/>
  <c r="H212" i="7" s="1"/>
  <c r="J212" i="7" s="1"/>
  <c r="L212" i="7" s="1"/>
  <c r="F211" i="7"/>
  <c r="H211" i="7" s="1"/>
  <c r="J211" i="7" s="1"/>
  <c r="L211" i="7" s="1"/>
  <c r="F210" i="7"/>
  <c r="H210" i="7" s="1"/>
  <c r="J210" i="7" s="1"/>
  <c r="L210" i="7" s="1"/>
  <c r="F209" i="7"/>
  <c r="H209" i="7" s="1"/>
  <c r="J209" i="7" s="1"/>
  <c r="L209" i="7" s="1"/>
  <c r="F208" i="7"/>
  <c r="H208" i="7" s="1"/>
  <c r="J208" i="7" s="1"/>
  <c r="L208" i="7" s="1"/>
  <c r="F206" i="7"/>
  <c r="H206" i="7" s="1"/>
  <c r="J206" i="7" s="1"/>
  <c r="L206" i="7" s="1"/>
  <c r="F205" i="7"/>
  <c r="H205" i="7" s="1"/>
  <c r="J205" i="7" s="1"/>
  <c r="L205" i="7" s="1"/>
  <c r="F204" i="7"/>
  <c r="H204" i="7" s="1"/>
  <c r="J204" i="7" s="1"/>
  <c r="L204" i="7" s="1"/>
  <c r="F203" i="7"/>
  <c r="H203" i="7" s="1"/>
  <c r="J203" i="7" s="1"/>
  <c r="L203" i="7" s="1"/>
  <c r="F202" i="7"/>
  <c r="H202" i="7" s="1"/>
  <c r="J202" i="7" s="1"/>
  <c r="L202" i="7" s="1"/>
  <c r="F201" i="7"/>
  <c r="H201" i="7" s="1"/>
  <c r="J201" i="7" s="1"/>
  <c r="L201" i="7" s="1"/>
  <c r="F200" i="7"/>
  <c r="H200" i="7" s="1"/>
  <c r="J200" i="7" s="1"/>
  <c r="L200" i="7" s="1"/>
  <c r="F198" i="7"/>
  <c r="H198" i="7" s="1"/>
  <c r="J198" i="7" s="1"/>
  <c r="L198" i="7" s="1"/>
  <c r="F196" i="7"/>
  <c r="H196" i="7" s="1"/>
  <c r="J196" i="7" s="1"/>
  <c r="L196" i="7" s="1"/>
  <c r="F195" i="7"/>
  <c r="H195" i="7" s="1"/>
  <c r="J195" i="7" s="1"/>
  <c r="L195" i="7" s="1"/>
  <c r="F194" i="7"/>
  <c r="H194" i="7" s="1"/>
  <c r="J194" i="7" s="1"/>
  <c r="L194" i="7" s="1"/>
  <c r="F193" i="7"/>
  <c r="H193" i="7" s="1"/>
  <c r="J193" i="7" s="1"/>
  <c r="L193" i="7" s="1"/>
  <c r="F192" i="7"/>
  <c r="H192" i="7" s="1"/>
  <c r="J192" i="7" s="1"/>
  <c r="L192" i="7" s="1"/>
  <c r="F191" i="7"/>
  <c r="H191" i="7" s="1"/>
  <c r="J191" i="7" s="1"/>
  <c r="L191" i="7" s="1"/>
  <c r="F190" i="7"/>
  <c r="H190" i="7" s="1"/>
  <c r="J190" i="7" s="1"/>
  <c r="L190" i="7" s="1"/>
  <c r="F189" i="7"/>
  <c r="H189" i="7" s="1"/>
  <c r="J189" i="7" s="1"/>
  <c r="L189" i="7" s="1"/>
  <c r="F188" i="7"/>
  <c r="H188" i="7" s="1"/>
  <c r="J188" i="7" s="1"/>
  <c r="L188" i="7" s="1"/>
  <c r="F187" i="7"/>
  <c r="H187" i="7" s="1"/>
  <c r="J187" i="7" s="1"/>
  <c r="L187" i="7" s="1"/>
  <c r="F186" i="7"/>
  <c r="H186" i="7" s="1"/>
  <c r="J186" i="7" s="1"/>
  <c r="L186" i="7" s="1"/>
  <c r="F185" i="7"/>
  <c r="H185" i="7" s="1"/>
  <c r="J185" i="7" s="1"/>
  <c r="L185" i="7" s="1"/>
  <c r="F184" i="7"/>
  <c r="H184" i="7" s="1"/>
  <c r="J184" i="7" s="1"/>
  <c r="L184" i="7" s="1"/>
  <c r="F183" i="7"/>
  <c r="H183" i="7" s="1"/>
  <c r="J183" i="7" s="1"/>
  <c r="L183" i="7" s="1"/>
  <c r="F182" i="7"/>
  <c r="H182" i="7" s="1"/>
  <c r="J182" i="7" s="1"/>
  <c r="L182" i="7" s="1"/>
  <c r="F173" i="7"/>
  <c r="H173" i="7" s="1"/>
  <c r="J173" i="7" s="1"/>
  <c r="L173" i="7" s="1"/>
  <c r="F172" i="7"/>
  <c r="H172" i="7" s="1"/>
  <c r="J172" i="7" s="1"/>
  <c r="L172" i="7" s="1"/>
  <c r="F171" i="7"/>
  <c r="H171" i="7" s="1"/>
  <c r="J171" i="7" s="1"/>
  <c r="L171" i="7" s="1"/>
  <c r="F170" i="7"/>
  <c r="H170" i="7" s="1"/>
  <c r="J170" i="7" s="1"/>
  <c r="L170" i="7" s="1"/>
  <c r="F169" i="7"/>
  <c r="H169" i="7" s="1"/>
  <c r="J169" i="7" s="1"/>
  <c r="L169" i="7" s="1"/>
  <c r="F168" i="7"/>
  <c r="H168" i="7" s="1"/>
  <c r="J168" i="7" s="1"/>
  <c r="L168" i="7" s="1"/>
  <c r="F167" i="7"/>
  <c r="H167" i="7" s="1"/>
  <c r="J167" i="7" s="1"/>
  <c r="L167" i="7" s="1"/>
  <c r="F166" i="7"/>
  <c r="H166" i="7" s="1"/>
  <c r="J166" i="7" s="1"/>
  <c r="L166" i="7" s="1"/>
  <c r="F165" i="7"/>
  <c r="H165" i="7" s="1"/>
  <c r="J165" i="7" s="1"/>
  <c r="L165" i="7" s="1"/>
  <c r="F164" i="7"/>
  <c r="H164" i="7" s="1"/>
  <c r="J164" i="7" s="1"/>
  <c r="L164" i="7" s="1"/>
  <c r="F163" i="7"/>
  <c r="H163" i="7" s="1"/>
  <c r="J163" i="7" s="1"/>
  <c r="L163" i="7" s="1"/>
  <c r="F162" i="7"/>
  <c r="H162" i="7" s="1"/>
  <c r="J162" i="7" s="1"/>
  <c r="L162" i="7" s="1"/>
  <c r="F161" i="7"/>
  <c r="H161" i="7" s="1"/>
  <c r="J161" i="7" s="1"/>
  <c r="L161" i="7" s="1"/>
  <c r="F160" i="7"/>
  <c r="H160" i="7" s="1"/>
  <c r="J160" i="7" s="1"/>
  <c r="L160" i="7" s="1"/>
  <c r="F159" i="7"/>
  <c r="H159" i="7" s="1"/>
  <c r="J159" i="7" s="1"/>
  <c r="L159" i="7" s="1"/>
  <c r="F158" i="7"/>
  <c r="H158" i="7" s="1"/>
  <c r="J158" i="7" s="1"/>
  <c r="L158" i="7" s="1"/>
  <c r="F157" i="7"/>
  <c r="H157" i="7" s="1"/>
  <c r="J157" i="7" s="1"/>
  <c r="L157" i="7" s="1"/>
  <c r="F156" i="7"/>
  <c r="H156" i="7" s="1"/>
  <c r="J156" i="7" s="1"/>
  <c r="L156" i="7" s="1"/>
  <c r="F155" i="7"/>
  <c r="H155" i="7" s="1"/>
  <c r="J155" i="7" s="1"/>
  <c r="L155" i="7" s="1"/>
  <c r="F154" i="7"/>
  <c r="H154" i="7" s="1"/>
  <c r="J154" i="7" s="1"/>
  <c r="L154" i="7" s="1"/>
  <c r="F153" i="7"/>
  <c r="H153" i="7" s="1"/>
  <c r="J153" i="7" s="1"/>
  <c r="L153" i="7" s="1"/>
  <c r="F152" i="7"/>
  <c r="H152" i="7" s="1"/>
  <c r="J152" i="7" s="1"/>
  <c r="L152" i="7" s="1"/>
  <c r="F151" i="7"/>
  <c r="H151" i="7" s="1"/>
  <c r="J151" i="7" s="1"/>
  <c r="L151" i="7" s="1"/>
  <c r="F150" i="7"/>
  <c r="H150" i="7" s="1"/>
  <c r="J150" i="7" s="1"/>
  <c r="L150" i="7" s="1"/>
  <c r="F149" i="7"/>
  <c r="H149" i="7" s="1"/>
  <c r="J149" i="7" s="1"/>
  <c r="L149" i="7" s="1"/>
  <c r="F148" i="7"/>
  <c r="H148" i="7" s="1"/>
  <c r="J148" i="7" s="1"/>
  <c r="L148" i="7" s="1"/>
  <c r="F147" i="7"/>
  <c r="H147" i="7" s="1"/>
  <c r="J147" i="7" s="1"/>
  <c r="L147" i="7" s="1"/>
  <c r="F146" i="7"/>
  <c r="H146" i="7" s="1"/>
  <c r="J146" i="7" s="1"/>
  <c r="L146" i="7" s="1"/>
  <c r="F145" i="7"/>
  <c r="H145" i="7" s="1"/>
  <c r="J145" i="7" s="1"/>
  <c r="L145" i="7" s="1"/>
  <c r="F144" i="7"/>
  <c r="H144" i="7" s="1"/>
  <c r="J144" i="7" s="1"/>
  <c r="L144" i="7" s="1"/>
  <c r="F143" i="7"/>
  <c r="H143" i="7" s="1"/>
  <c r="J143" i="7" s="1"/>
  <c r="L143" i="7" s="1"/>
  <c r="F142" i="7"/>
  <c r="H142" i="7" s="1"/>
  <c r="J142" i="7" s="1"/>
  <c r="L142" i="7" s="1"/>
  <c r="F141" i="7"/>
  <c r="H141" i="7" s="1"/>
  <c r="J141" i="7" s="1"/>
  <c r="L141" i="7" s="1"/>
  <c r="F140" i="7"/>
  <c r="H140" i="7" s="1"/>
  <c r="J140" i="7" s="1"/>
  <c r="L140" i="7" s="1"/>
  <c r="F139" i="7"/>
  <c r="H139" i="7" s="1"/>
  <c r="J139" i="7" s="1"/>
  <c r="L139" i="7" s="1"/>
  <c r="F138" i="7"/>
  <c r="H138" i="7" s="1"/>
  <c r="J138" i="7" s="1"/>
  <c r="L138" i="7" s="1"/>
  <c r="F137" i="7"/>
  <c r="H137" i="7" s="1"/>
  <c r="J137" i="7" s="1"/>
  <c r="L137" i="7" s="1"/>
  <c r="F133" i="7"/>
  <c r="H133" i="7" s="1"/>
  <c r="J133" i="7" s="1"/>
  <c r="L133" i="7" s="1"/>
  <c r="L131" i="7" s="1"/>
  <c r="F132" i="7"/>
  <c r="H132" i="7" s="1"/>
  <c r="J132" i="7" s="1"/>
  <c r="L132" i="7" s="1"/>
  <c r="F126" i="7"/>
  <c r="H126" i="7" s="1"/>
  <c r="J126" i="7" s="1"/>
  <c r="L126" i="7" s="1"/>
  <c r="F125" i="7"/>
  <c r="H125" i="7" s="1"/>
  <c r="J125" i="7" s="1"/>
  <c r="L125" i="7" s="1"/>
  <c r="F124" i="7"/>
  <c r="H124" i="7" s="1"/>
  <c r="J124" i="7" s="1"/>
  <c r="L124" i="7" s="1"/>
  <c r="F123" i="7"/>
  <c r="H123" i="7" s="1"/>
  <c r="J123" i="7" s="1"/>
  <c r="L123" i="7" s="1"/>
  <c r="F122" i="7"/>
  <c r="H122" i="7" s="1"/>
  <c r="J122" i="7" s="1"/>
  <c r="L122" i="7" s="1"/>
  <c r="F121" i="7"/>
  <c r="H121" i="7" s="1"/>
  <c r="J121" i="7" s="1"/>
  <c r="L121" i="7" s="1"/>
  <c r="F120" i="7"/>
  <c r="H120" i="7" s="1"/>
  <c r="J120" i="7" s="1"/>
  <c r="L120" i="7" s="1"/>
  <c r="F94" i="7"/>
  <c r="H94" i="7" s="1"/>
  <c r="J94" i="7" s="1"/>
  <c r="L94" i="7" s="1"/>
  <c r="F93" i="7"/>
  <c r="H93" i="7" s="1"/>
  <c r="J93" i="7" s="1"/>
  <c r="L93" i="7" s="1"/>
  <c r="F92" i="7"/>
  <c r="H92" i="7" s="1"/>
  <c r="J92" i="7" s="1"/>
  <c r="L92" i="7" s="1"/>
  <c r="F91" i="7"/>
  <c r="H91" i="7" s="1"/>
  <c r="J91" i="7" s="1"/>
  <c r="L91" i="7" s="1"/>
  <c r="F90" i="7"/>
  <c r="H90" i="7" s="1"/>
  <c r="J90" i="7" s="1"/>
  <c r="L90" i="7" s="1"/>
  <c r="F89" i="7"/>
  <c r="H89" i="7" s="1"/>
  <c r="J89" i="7" s="1"/>
  <c r="L89" i="7" s="1"/>
  <c r="F88" i="7"/>
  <c r="H88" i="7" s="1"/>
  <c r="J88" i="7" s="1"/>
  <c r="L88" i="7" s="1"/>
  <c r="F87" i="7"/>
  <c r="H87" i="7" s="1"/>
  <c r="J87" i="7" s="1"/>
  <c r="L87" i="7" s="1"/>
  <c r="F86" i="7"/>
  <c r="H86" i="7" s="1"/>
  <c r="J86" i="7" s="1"/>
  <c r="L86" i="7" s="1"/>
  <c r="F84" i="7"/>
  <c r="H84" i="7" s="1"/>
  <c r="J84" i="7" s="1"/>
  <c r="L84" i="7" s="1"/>
  <c r="F82" i="7"/>
  <c r="H82" i="7" s="1"/>
  <c r="J82" i="7" s="1"/>
  <c r="L82" i="7" s="1"/>
  <c r="F80" i="7"/>
  <c r="H80" i="7" s="1"/>
  <c r="J80" i="7" s="1"/>
  <c r="L80" i="7" s="1"/>
  <c r="F64" i="7"/>
  <c r="H64" i="7" s="1"/>
  <c r="J64" i="7" s="1"/>
  <c r="L64" i="7" s="1"/>
  <c r="F83" i="7"/>
  <c r="H83" i="7" s="1"/>
  <c r="J83" i="7" s="1"/>
  <c r="L83" i="7" s="1"/>
  <c r="F81" i="7"/>
  <c r="H81" i="7" s="1"/>
  <c r="J81" i="7" s="1"/>
  <c r="L81" i="7" s="1"/>
  <c r="F79" i="7"/>
  <c r="H79" i="7" s="1"/>
  <c r="J79" i="7" s="1"/>
  <c r="L79" i="7" s="1"/>
  <c r="F77" i="7"/>
  <c r="H77" i="7" s="1"/>
  <c r="J77" i="7" s="1"/>
  <c r="L77" i="7" s="1"/>
  <c r="F75" i="7"/>
  <c r="H75" i="7" s="1"/>
  <c r="J75" i="7" s="1"/>
  <c r="L75" i="7" s="1"/>
  <c r="F63" i="7"/>
  <c r="H63" i="7" s="1"/>
  <c r="J63" i="7" s="1"/>
  <c r="L63" i="7" s="1"/>
  <c r="F61" i="7"/>
  <c r="H61" i="7" s="1"/>
  <c r="J61" i="7" s="1"/>
  <c r="L61" i="7" s="1"/>
  <c r="F59" i="7"/>
  <c r="H59" i="7" s="1"/>
  <c r="J59" i="7" s="1"/>
  <c r="L59" i="7" s="1"/>
  <c r="F58" i="7"/>
  <c r="H58" i="7" s="1"/>
  <c r="J58" i="7" s="1"/>
  <c r="L58" i="7" s="1"/>
  <c r="F57" i="7"/>
  <c r="H57" i="7" s="1"/>
  <c r="J57" i="7" s="1"/>
  <c r="L57" i="7" s="1"/>
  <c r="F56" i="7"/>
  <c r="H56" i="7" s="1"/>
  <c r="J56" i="7" s="1"/>
  <c r="L56" i="7" s="1"/>
  <c r="F55" i="7"/>
  <c r="H55" i="7" s="1"/>
  <c r="J55" i="7" s="1"/>
  <c r="L55" i="7" s="1"/>
  <c r="F54" i="7"/>
  <c r="H54" i="7" s="1"/>
  <c r="J54" i="7" s="1"/>
  <c r="L54" i="7" s="1"/>
  <c r="F53" i="7"/>
  <c r="H53" i="7" s="1"/>
  <c r="J53" i="7" s="1"/>
  <c r="L53" i="7" s="1"/>
  <c r="F52" i="7"/>
  <c r="H52" i="7" s="1"/>
  <c r="J52" i="7" s="1"/>
  <c r="L52" i="7" s="1"/>
  <c r="F51" i="7"/>
  <c r="H51" i="7" s="1"/>
  <c r="J51" i="7" s="1"/>
  <c r="L51" i="7" s="1"/>
  <c r="F50" i="7"/>
  <c r="H50" i="7" s="1"/>
  <c r="J50" i="7" s="1"/>
  <c r="L50" i="7" s="1"/>
  <c r="F49" i="7"/>
  <c r="H49" i="7" s="1"/>
  <c r="J49" i="7" s="1"/>
  <c r="L49" i="7" s="1"/>
  <c r="F48" i="7"/>
  <c r="H48" i="7" s="1"/>
  <c r="J48" i="7" s="1"/>
  <c r="L48" i="7" s="1"/>
  <c r="F47" i="7"/>
  <c r="H47" i="7" s="1"/>
  <c r="J47" i="7" s="1"/>
  <c r="L47" i="7" s="1"/>
  <c r="F46" i="7"/>
  <c r="H46" i="7" s="1"/>
  <c r="J46" i="7" s="1"/>
  <c r="L46" i="7" s="1"/>
  <c r="F45" i="7"/>
  <c r="H45" i="7" s="1"/>
  <c r="J45" i="7" s="1"/>
  <c r="L45" i="7" s="1"/>
  <c r="F44" i="7"/>
  <c r="H44" i="7" s="1"/>
  <c r="J44" i="7" s="1"/>
  <c r="L44" i="7" s="1"/>
  <c r="F43" i="7"/>
  <c r="H43" i="7" s="1"/>
  <c r="J43" i="7" s="1"/>
  <c r="L43" i="7" s="1"/>
  <c r="F42" i="7"/>
  <c r="H42" i="7" s="1"/>
  <c r="J42" i="7" s="1"/>
  <c r="L42" i="7" s="1"/>
  <c r="F41" i="7"/>
  <c r="H41" i="7" s="1"/>
  <c r="J41" i="7" s="1"/>
  <c r="L41" i="7" s="1"/>
  <c r="F40" i="7"/>
  <c r="H40" i="7" s="1"/>
  <c r="J40" i="7" s="1"/>
  <c r="L40" i="7" s="1"/>
  <c r="F39" i="7"/>
  <c r="H39" i="7" s="1"/>
  <c r="J39" i="7" s="1"/>
  <c r="L39" i="7" s="1"/>
  <c r="F38" i="7"/>
  <c r="H38" i="7" s="1"/>
  <c r="J38" i="7" s="1"/>
  <c r="L38" i="7" s="1"/>
  <c r="F37" i="7"/>
  <c r="H37" i="7" s="1"/>
  <c r="J37" i="7" s="1"/>
  <c r="L37" i="7" s="1"/>
  <c r="F36" i="7"/>
  <c r="H36" i="7" s="1"/>
  <c r="J36" i="7" s="1"/>
  <c r="L36" i="7" s="1"/>
  <c r="F35" i="7"/>
  <c r="H35" i="7" s="1"/>
  <c r="J35" i="7" s="1"/>
  <c r="L35" i="7" s="1"/>
  <c r="F34" i="7"/>
  <c r="H34" i="7" s="1"/>
  <c r="J34" i="7" s="1"/>
  <c r="L34" i="7" s="1"/>
  <c r="F33" i="7"/>
  <c r="H33" i="7" s="1"/>
  <c r="J33" i="7" s="1"/>
  <c r="L33" i="7" s="1"/>
  <c r="F32" i="7"/>
  <c r="H32" i="7" s="1"/>
  <c r="J32" i="7" s="1"/>
  <c r="L32" i="7" s="1"/>
  <c r="F31" i="7"/>
  <c r="H31" i="7" s="1"/>
  <c r="J31" i="7" s="1"/>
  <c r="L31" i="7" s="1"/>
  <c r="F30" i="7"/>
  <c r="H30" i="7" s="1"/>
  <c r="J30" i="7" s="1"/>
  <c r="L30" i="7" s="1"/>
  <c r="F29" i="7"/>
  <c r="H29" i="7" s="1"/>
  <c r="J29" i="7" s="1"/>
  <c r="L29" i="7" s="1"/>
  <c r="F28" i="7"/>
  <c r="H28" i="7" s="1"/>
  <c r="J28" i="7" s="1"/>
  <c r="L28" i="7" s="1"/>
  <c r="F27" i="7"/>
  <c r="H27" i="7" s="1"/>
  <c r="J27" i="7" s="1"/>
  <c r="L27" i="7" s="1"/>
  <c r="F26" i="7"/>
  <c r="H26" i="7" s="1"/>
  <c r="J26" i="7" s="1"/>
  <c r="L26" i="7" s="1"/>
  <c r="F25" i="7"/>
  <c r="H25" i="7" s="1"/>
  <c r="J25" i="7" s="1"/>
  <c r="L25" i="7" s="1"/>
  <c r="F24" i="7"/>
  <c r="H24" i="7" s="1"/>
  <c r="J24" i="7" s="1"/>
  <c r="L24" i="7" s="1"/>
  <c r="F23" i="7"/>
  <c r="H23" i="7" s="1"/>
  <c r="J23" i="7" s="1"/>
  <c r="L23" i="7" s="1"/>
  <c r="F22" i="7"/>
  <c r="H22" i="7" s="1"/>
  <c r="J22" i="7" s="1"/>
  <c r="L22" i="7" s="1"/>
  <c r="F21" i="7"/>
  <c r="H21" i="7" s="1"/>
  <c r="J21" i="7" s="1"/>
  <c r="L21" i="7" s="1"/>
  <c r="F20" i="7"/>
  <c r="H20" i="7" s="1"/>
  <c r="J20" i="7" s="1"/>
  <c r="L20" i="7" s="1"/>
  <c r="F19" i="7"/>
  <c r="H19" i="7" s="1"/>
  <c r="J19" i="7" s="1"/>
  <c r="L19" i="7" s="1"/>
  <c r="F18" i="7"/>
  <c r="H18" i="7" s="1"/>
  <c r="J18" i="7" s="1"/>
  <c r="L18" i="7" s="1"/>
  <c r="F17" i="7"/>
  <c r="H17" i="7" s="1"/>
  <c r="J17" i="7" s="1"/>
  <c r="L17" i="7" s="1"/>
  <c r="F16" i="7"/>
  <c r="H16" i="7" s="1"/>
  <c r="J16" i="7" s="1"/>
  <c r="L16" i="7" s="1"/>
  <c r="F15" i="7"/>
  <c r="H15" i="7" s="1"/>
  <c r="J15" i="7" s="1"/>
  <c r="L15" i="7" s="1"/>
  <c r="F14" i="7"/>
  <c r="H14" i="7" s="1"/>
  <c r="J14" i="7" s="1"/>
  <c r="L14" i="7" s="1"/>
  <c r="F13" i="7"/>
  <c r="H13" i="7" s="1"/>
  <c r="J13" i="7" s="1"/>
  <c r="L13" i="7" s="1"/>
  <c r="F12" i="7"/>
  <c r="H12" i="7" s="1"/>
  <c r="J12" i="7" s="1"/>
  <c r="L12" i="7" s="1"/>
  <c r="F11" i="7"/>
  <c r="H11" i="7" s="1"/>
  <c r="J11" i="7" s="1"/>
  <c r="L11" i="7" s="1"/>
  <c r="F10" i="7"/>
  <c r="H10" i="7" s="1"/>
  <c r="J10" i="7" s="1"/>
  <c r="L10" i="7" s="1"/>
  <c r="F9" i="7"/>
  <c r="H9" i="7" s="1"/>
  <c r="J9" i="7" s="1"/>
  <c r="L9" i="7" s="1"/>
  <c r="F8" i="7"/>
  <c r="H8" i="7" s="1"/>
  <c r="J8" i="7" s="1"/>
  <c r="L8" i="7" s="1"/>
  <c r="F7" i="7"/>
  <c r="F6" i="7"/>
  <c r="H6" i="7" s="1"/>
  <c r="J6" i="7" s="1"/>
  <c r="L6" i="7" s="1"/>
  <c r="D267" i="7"/>
  <c r="L267" i="7" s="1"/>
  <c r="L26" i="3"/>
  <c r="K26" i="3"/>
  <c r="J26" i="3"/>
  <c r="L25" i="3"/>
  <c r="K25" i="3"/>
  <c r="J25" i="3"/>
  <c r="L24" i="3"/>
  <c r="K24" i="3"/>
  <c r="J24" i="3"/>
  <c r="I12" i="3"/>
  <c r="I10" i="3"/>
  <c r="I22" i="3"/>
  <c r="I25" i="3"/>
  <c r="H25" i="3"/>
  <c r="G25" i="3"/>
  <c r="F25" i="3"/>
  <c r="E25" i="3"/>
  <c r="D25" i="3"/>
  <c r="C25" i="3"/>
  <c r="H23" i="3"/>
  <c r="G23" i="3"/>
  <c r="F23" i="3"/>
  <c r="E23" i="3"/>
  <c r="D23" i="3"/>
  <c r="C23" i="3"/>
  <c r="H22" i="3"/>
  <c r="G22" i="3"/>
  <c r="F22" i="3"/>
  <c r="E22" i="3"/>
  <c r="D22" i="3"/>
  <c r="C22" i="3"/>
  <c r="D20" i="3"/>
  <c r="H19" i="3"/>
  <c r="G19" i="3"/>
  <c r="F19" i="3"/>
  <c r="E19" i="3"/>
  <c r="D19" i="3"/>
  <c r="C19" i="3"/>
  <c r="H18" i="3"/>
  <c r="G18" i="3"/>
  <c r="F18" i="3"/>
  <c r="E18" i="3"/>
  <c r="D18" i="3"/>
  <c r="C18" i="3"/>
  <c r="H17" i="3"/>
  <c r="G17" i="3"/>
  <c r="F17" i="3"/>
  <c r="E17" i="3"/>
  <c r="D17" i="3"/>
  <c r="C17" i="3"/>
  <c r="H16" i="3"/>
  <c r="G16" i="3"/>
  <c r="F16" i="3"/>
  <c r="E16" i="3"/>
  <c r="D16" i="3"/>
  <c r="C16" i="3"/>
  <c r="H15" i="3"/>
  <c r="G15" i="3"/>
  <c r="F15" i="3"/>
  <c r="E15" i="3"/>
  <c r="D15" i="3"/>
  <c r="C15" i="3"/>
  <c r="H14" i="3"/>
  <c r="H20" i="3" s="1"/>
  <c r="G14" i="3"/>
  <c r="F14" i="3"/>
  <c r="E14" i="3"/>
  <c r="D14" i="3"/>
  <c r="C14" i="3"/>
  <c r="H13" i="3"/>
  <c r="G13" i="3"/>
  <c r="F13" i="3"/>
  <c r="E13" i="3"/>
  <c r="D13" i="3"/>
  <c r="C13" i="3"/>
  <c r="H11" i="3"/>
  <c r="G11" i="3"/>
  <c r="F11" i="3"/>
  <c r="E11" i="3"/>
  <c r="D11" i="3"/>
  <c r="C11" i="3"/>
  <c r="H10" i="3"/>
  <c r="G10" i="3"/>
  <c r="F10" i="3"/>
  <c r="E10" i="3"/>
  <c r="D10" i="3"/>
  <c r="C10" i="3"/>
  <c r="H9" i="3"/>
  <c r="G9" i="3"/>
  <c r="F9" i="3"/>
  <c r="E9" i="3"/>
  <c r="D9" i="3"/>
  <c r="C9" i="3"/>
  <c r="H8" i="3"/>
  <c r="G8" i="3"/>
  <c r="G12" i="3" s="1"/>
  <c r="F8" i="3"/>
  <c r="F12" i="3" s="1"/>
  <c r="E8" i="3"/>
  <c r="D8" i="3"/>
  <c r="C8" i="3"/>
  <c r="C12" i="3" s="1"/>
  <c r="H7" i="3"/>
  <c r="H12" i="3" s="1"/>
  <c r="G7" i="3"/>
  <c r="F7" i="3"/>
  <c r="E7" i="3"/>
  <c r="E12" i="3" s="1"/>
  <c r="D7" i="3"/>
  <c r="D12" i="3" s="1"/>
  <c r="D21" i="3" s="1"/>
  <c r="D24" i="3" s="1"/>
  <c r="D26" i="3" s="1"/>
  <c r="C7" i="3"/>
  <c r="L5" i="3"/>
  <c r="K5" i="3"/>
  <c r="J5" i="3"/>
  <c r="I5" i="3"/>
  <c r="H5" i="3"/>
  <c r="G5" i="3"/>
  <c r="F5" i="3"/>
  <c r="E5" i="3"/>
  <c r="D5" i="3"/>
  <c r="C5" i="3"/>
  <c r="J4" i="3"/>
  <c r="F4" i="3"/>
  <c r="E4" i="3"/>
  <c r="D4" i="3"/>
  <c r="C4" i="3"/>
  <c r="B4" i="3"/>
  <c r="B3" i="3"/>
  <c r="G265" i="7" l="1"/>
  <c r="L253" i="7"/>
  <c r="F253" i="7"/>
  <c r="J253" i="7"/>
  <c r="L199" i="7"/>
  <c r="L232" i="7"/>
  <c r="H253" i="7"/>
  <c r="H232" i="7"/>
  <c r="F232" i="7"/>
  <c r="J232" i="7"/>
  <c r="L220" i="7"/>
  <c r="H220" i="7"/>
  <c r="L207" i="7"/>
  <c r="J199" i="7"/>
  <c r="H7" i="7"/>
  <c r="F3" i="7"/>
  <c r="F199" i="7"/>
  <c r="F220" i="7"/>
  <c r="J220" i="7"/>
  <c r="F207" i="7"/>
  <c r="J207" i="7"/>
  <c r="H207" i="7"/>
  <c r="H199" i="7"/>
  <c r="L119" i="7"/>
  <c r="H119" i="7"/>
  <c r="F119" i="7"/>
  <c r="J119" i="7"/>
  <c r="L181" i="7"/>
  <c r="H181" i="7"/>
  <c r="F181" i="7"/>
  <c r="J181" i="7"/>
  <c r="E265" i="7"/>
  <c r="F131" i="7"/>
  <c r="J131" i="7"/>
  <c r="H131" i="7"/>
  <c r="L136" i="7"/>
  <c r="D265" i="7"/>
  <c r="F136" i="7"/>
  <c r="J136" i="7"/>
  <c r="H136" i="7"/>
  <c r="J267" i="7"/>
  <c r="F267" i="7"/>
  <c r="H267" i="7"/>
  <c r="H21" i="3"/>
  <c r="H24" i="3" s="1"/>
  <c r="H26" i="3" s="1"/>
  <c r="C20" i="3"/>
  <c r="C21" i="3" s="1"/>
  <c r="C24" i="3" s="1"/>
  <c r="C26" i="3" s="1"/>
  <c r="G20" i="3"/>
  <c r="G21" i="3" s="1"/>
  <c r="G24" i="3" s="1"/>
  <c r="G26" i="3" s="1"/>
  <c r="E20" i="3"/>
  <c r="E21" i="3" s="1"/>
  <c r="E24" i="3" s="1"/>
  <c r="E26" i="3" s="1"/>
  <c r="F20" i="3"/>
  <c r="F21" i="3" s="1"/>
  <c r="F24" i="3" s="1"/>
  <c r="F26" i="3" s="1"/>
  <c r="I21" i="3"/>
  <c r="I24" i="3" s="1"/>
  <c r="I26" i="3" s="1"/>
  <c r="J7" i="7" l="1"/>
  <c r="H3" i="7"/>
  <c r="F265" i="7"/>
  <c r="H265" i="7"/>
  <c r="L7" i="7" l="1"/>
  <c r="L3" i="7" s="1"/>
  <c r="L265" i="7" s="1"/>
  <c r="J3" i="7"/>
  <c r="J265" i="7" s="1"/>
</calcChain>
</file>

<file path=xl/sharedStrings.xml><?xml version="1.0" encoding="utf-8"?>
<sst xmlns="http://schemas.openxmlformats.org/spreadsheetml/2006/main" count="925" uniqueCount="695">
  <si>
    <t>Karoo Hoogland Local</t>
  </si>
  <si>
    <t xml:space="preserve">Municipality </t>
  </si>
  <si>
    <t>SERVICE DELIVERY BUDGET IMPLEMENTATION PLAN</t>
  </si>
  <si>
    <t>2017/2018</t>
  </si>
  <si>
    <t xml:space="preserve"> </t>
  </si>
  <si>
    <t xml:space="preserve">This document provides for the annual submission of the Service Delivery and Budget Implementation Plan (SDBIP) as required in terms of the Municipal Finance Management Act. It should be read in conjunction with the Municipality's Integrated Development Plan (lDP), Budget and Business Plans for the financial year 2017/2018. </t>
  </si>
  <si>
    <t xml:space="preserve">The SDBIP gives effect to the Integrated Development Plan (lDP) and budget of the municipality therefore the lDP and budget must be fully aligned with each other, as required by the MFMA. The SDBIP provides the vital link between the mayor, council (executive) and the administration, and facilitates the process for holding management accountable for its performance. </t>
  </si>
  <si>
    <t xml:space="preserve">Legislative Framework in terms of MFMA </t>
  </si>
  <si>
    <t xml:space="preserve">The Municipal Finance Management Act (MFMA) of 2003 is aimed to secure sound and sustainable management of the financial affairs of municipalities and to establish treasury norms and standards through continually promoting transparency, participation and accountability of municipalities. </t>
  </si>
  <si>
    <t xml:space="preserve">The MFMA requires that municipalities prepare a Service Delivery and Budget Implementation Plan as a strategic financial management tool to ensure that budgetary decisions that are adopted by municipalities for the financial year are aligned with their Integrated Development Plan Strategy. </t>
  </si>
  <si>
    <t xml:space="preserve">According to section I of the Act a service delivery and budget implementation plan means a detailed plan approved by the mayor of a municipality in terms of section 53(1)( c)(ii) for implementing the municipality's delivery of municipal services and its annual budget, and which must indicate- </t>
  </si>
  <si>
    <t>(a)</t>
  </si>
  <si>
    <t xml:space="preserve">Projections for each month of the year </t>
  </si>
  <si>
    <t xml:space="preserve">Revenue to be collected, by source; and </t>
  </si>
  <si>
    <t xml:space="preserve">Operational and capital expenditure, by vote; </t>
  </si>
  <si>
    <t xml:space="preserve">(b) Service delivery targets and performance indicators for each quarter; </t>
  </si>
  <si>
    <t xml:space="preserve">(c) Any other matters that may be prescribed, and includes any revisions of such plan by the mayor in terms of section 54( 1)( c); </t>
  </si>
  <si>
    <t xml:space="preserve">In terms of Section 53 (3) of the Municipal Finance Management Act (MFMA) No. 56 of 2003. The mayor must ensure- </t>
  </si>
  <si>
    <t xml:space="preserve">(a) that the revenue and expenditure projections for each month and the service delivery targets and performance indicators for each quarter, as set out in the service delivery and budget implementation plan, are made public no later than 14 days after the approval of the service delivery and budget implementation plan; and </t>
  </si>
  <si>
    <t xml:space="preserve">(b) that the performance agreements of the municipal manager, senior managers and any other categories of officials as may be prescribed, are made public no later than 14 days after the approval of the municipality's service delivery and budget implementation plan. Copies of such performance agreements must be submitted to the council and the MEC for local government in the province. </t>
  </si>
  <si>
    <t xml:space="preserve">The SDBIP serves as a "contract" between the administration, council and community expressing the goals and objectives set by the council as quantifiable outcomes that can be implemented by the administration over the next twelve months. This provides the basis for measuring performance in service delivery against end of-year targets and implementing the budget. </t>
  </si>
  <si>
    <t>2                </t>
  </si>
  <si>
    <t>Introduction</t>
  </si>
  <si>
    <t xml:space="preserve">          (i)</t>
  </si>
  <si>
    <t xml:space="preserve">          (ii)</t>
  </si>
  <si>
    <t>Budget Breakdown in terms of the IDP (A1 Summary)</t>
  </si>
  <si>
    <t>R thousands</t>
  </si>
  <si>
    <t>Budget Year 2017/18</t>
  </si>
  <si>
    <t>Financial Performance</t>
  </si>
  <si>
    <t>Property rates</t>
  </si>
  <si>
    <t>Service charges</t>
  </si>
  <si>
    <t>Investment revenue</t>
  </si>
  <si>
    <t>Transfers recognised - operational</t>
  </si>
  <si>
    <t>Other own revenue</t>
  </si>
  <si>
    <t>Total Revenue (excluding capital transfers and contributions)</t>
  </si>
  <si>
    <t>Employee costs</t>
  </si>
  <si>
    <t>Remuneration of councillors</t>
  </si>
  <si>
    <t>Depreciation &amp; asset impairment</t>
  </si>
  <si>
    <t>Finance charges</t>
  </si>
  <si>
    <t>Materials and bulk purchases</t>
  </si>
  <si>
    <t>Transfers and grants</t>
  </si>
  <si>
    <t>Other expenditure</t>
  </si>
  <si>
    <t>Total Expenditure</t>
  </si>
  <si>
    <t>Surplus/(Deficit)</t>
  </si>
  <si>
    <t>Transfers and subsidies - capital (monetary allocations) (National / Provincial and District)</t>
  </si>
  <si>
    <t>Contributions recognised - capital &amp; contributed assets</t>
  </si>
  <si>
    <t>Surplus/(Deficit) for the year</t>
  </si>
  <si>
    <t>Total Revenue Including Capital</t>
  </si>
  <si>
    <t>Total Expenditure Including Capital</t>
  </si>
  <si>
    <t>Total Revenue (excluding capital )</t>
  </si>
  <si>
    <t>Total Expenditure (excluding capital)</t>
  </si>
  <si>
    <t>The SDBIP Concept</t>
  </si>
  <si>
    <t xml:space="preserve">The SDBIP is a management, implementation and monitoring tool that will assist the mayor, councillors, municipal manager, senior managers and community. It will facilitate the accountable role that managers hold to the Council and that Councillors hold to the community. It also fosters the management, implementation and monitoring of the budget, the performance of senior management and the achievement of the strategic objectives as laid out in the IDP. </t>
  </si>
  <si>
    <t xml:space="preserve">Whilst the budget sets yearly service delivery and budget targets (revenue and expenditure per vote), it is imperative that in-year mechanisms are able to measure performance and progress on a continuous basis. Hence, the end-of-year targets must be based on quarterly and monthly targets, and the municipal manager must ensure that the budget is built around quarterly and monthly information. Being a start-of-year planning and target tool, the SDBIP gives meaning to both in-year reporting in terms of section 71 (monthly reporting), section 72 (mid-year report) and end-of-year annual reports. </t>
  </si>
  <si>
    <t>Components of the SDBIP</t>
  </si>
  <si>
    <r>
      <rPr>
        <b/>
        <sz val="11"/>
        <color theme="1"/>
        <rFont val="Arial Narrow"/>
        <family val="2"/>
      </rPr>
      <t xml:space="preserve">(a)  </t>
    </r>
    <r>
      <rPr>
        <sz val="11"/>
        <color theme="1"/>
        <rFont val="Arial Narrow"/>
        <family val="2"/>
      </rPr>
      <t xml:space="preserve">      Monthly projections of revenue to be collected for each source </t>
    </r>
  </si>
  <si>
    <r>
      <rPr>
        <b/>
        <sz val="11"/>
        <color theme="1"/>
        <rFont val="Arial Narrow"/>
        <family val="2"/>
      </rPr>
      <t xml:space="preserve">(b)  </t>
    </r>
    <r>
      <rPr>
        <sz val="11"/>
        <color theme="1"/>
        <rFont val="Arial Narrow"/>
        <family val="2"/>
      </rPr>
      <t xml:space="preserve">      Monthly projections of expenditure (operating) and revenue for each vote </t>
    </r>
  </si>
  <si>
    <r>
      <rPr>
        <b/>
        <sz val="11"/>
        <color theme="1"/>
        <rFont val="Arial Narrow"/>
        <family val="2"/>
      </rPr>
      <t xml:space="preserve">(c) </t>
    </r>
    <r>
      <rPr>
        <sz val="11"/>
        <color theme="1"/>
        <rFont val="Arial Narrow"/>
        <family val="2"/>
      </rPr>
      <t xml:space="preserve">       Quarterly projections of service delivery targets and performance indicators for each vote </t>
    </r>
  </si>
  <si>
    <t>R thousand</t>
  </si>
  <si>
    <t>Jul</t>
  </si>
  <si>
    <t>Aug</t>
  </si>
  <si>
    <t>Sep</t>
  </si>
  <si>
    <t>Oct</t>
  </si>
  <si>
    <t>Nov</t>
  </si>
  <si>
    <t>Dec</t>
  </si>
  <si>
    <t>Jan</t>
  </si>
  <si>
    <t>Feb</t>
  </si>
  <si>
    <t>Mar</t>
  </si>
  <si>
    <t>Apr</t>
  </si>
  <si>
    <t>May</t>
  </si>
  <si>
    <t>Jun</t>
  </si>
  <si>
    <t>Expenditure By Type</t>
  </si>
  <si>
    <t>Employee related costs</t>
  </si>
  <si>
    <t>Debt impairment</t>
  </si>
  <si>
    <t>Bulk purchases</t>
  </si>
  <si>
    <t>Other materials</t>
  </si>
  <si>
    <t xml:space="preserve">                    –  </t>
  </si>
  <si>
    <t>Contracted services</t>
  </si>
  <si>
    <t>Transfers and subsidies</t>
  </si>
  <si>
    <t>Loss on disposal of PPE</t>
  </si>
  <si>
    <t xml:space="preserve">(a)      </t>
  </si>
  <si>
    <t>Revenue By Source</t>
  </si>
  <si>
    <t>Service charges - electricity revenue</t>
  </si>
  <si>
    <t>Service charges - water revenue</t>
  </si>
  <si>
    <t>Service charges - sanitation revenue</t>
  </si>
  <si>
    <t>Service charges - refuse revenue</t>
  </si>
  <si>
    <t>Service charges - other</t>
  </si>
  <si>
    <t>Rental of facilities and equipment</t>
  </si>
  <si>
    <t>Interest earned - external investments</t>
  </si>
  <si>
    <t>Interest earned - outstanding debtors</t>
  </si>
  <si>
    <t>Dividends received</t>
  </si>
  <si>
    <t>Fines, penalties and forfeits</t>
  </si>
  <si>
    <t>Licences and permits</t>
  </si>
  <si>
    <t>Agency services</t>
  </si>
  <si>
    <t>Other revenue</t>
  </si>
  <si>
    <t>Gains on disposal of PPE</t>
  </si>
  <si>
    <t xml:space="preserve">  Monthly projections of revenue to be collected for each source - Operational</t>
  </si>
  <si>
    <t xml:space="preserve">(b)        </t>
  </si>
  <si>
    <t xml:space="preserve"> Monthly projections of expenditure for each vote - Operational</t>
  </si>
  <si>
    <t xml:space="preserve">(c)        </t>
  </si>
  <si>
    <t xml:space="preserve">Quarterly Projections of Service Delivery Targets and Performance indicators for each vote </t>
  </si>
  <si>
    <t>Improving overall municipal performance by the quarterly monitoring and evaluation performance results against targets set and the adherence with the Performance Framework</t>
  </si>
  <si>
    <t>Number of performance reports evaluated</t>
  </si>
  <si>
    <t>Evaluation of municipal performance in order to determine reasons for non performance and take decisions on the implementation of corrective measures with the approval of the annual report</t>
  </si>
  <si>
    <t>Annual report and oversight report of Council submitted before legislative deadline</t>
  </si>
  <si>
    <t>Annual strategic planning in order to determine municipal targets for IDP and budgetary purposes before the finalisation of the IDP and budget</t>
  </si>
  <si>
    <t>No of strategic session held annually before the finalisation of the budget and SDBIP process</t>
  </si>
  <si>
    <t>Annual assessment of Councillor training needs and the development of a plan for implementation to build councillor capacity</t>
  </si>
  <si>
    <t>Approved councillor training plan per annum</t>
  </si>
  <si>
    <t>Ensuring the financial viability of the municipality in terms of sec 71 of the MFMA with the monthly monitoring of actual revenue and expenditure against the approved budget and to determine reasons for deviations and implement corrective  measures</t>
  </si>
  <si>
    <t>No of revenue and expenditure reports monitored</t>
  </si>
  <si>
    <t>Ensuring performance by the timeous development and signing of the performance agreement of the municipal manager in adherence to the Performance Framework</t>
  </si>
  <si>
    <t>Signed performance agreement with the municipal manager by 31 Jul 2016</t>
  </si>
  <si>
    <t>Enhancing good governance and public participation by ensuring the regular meeting with  communities</t>
  </si>
  <si>
    <t>No of Public Participation sessions per annum</t>
  </si>
  <si>
    <t>The main budget is approved by Council by the legislative deadline</t>
  </si>
  <si>
    <t>Approval of Main Budget before the end of  MAY</t>
  </si>
  <si>
    <t>The  SDBIP is approved by the Mayor within 28 days after the Main Budget has been approved  ( JUNE )</t>
  </si>
  <si>
    <t>Approved  SDBIP</t>
  </si>
  <si>
    <t>Effective functioning of ward committees to ensure consistent and regular communication with residents measured ito number of ward committee meetings per annum</t>
  </si>
  <si>
    <t>No of ward committee meetings per annum (4 wards x 3 =12)</t>
  </si>
  <si>
    <t xml:space="preserve">Report Identification of suitable land in order to commence process of alienation of property. Projects for development and marketing </t>
  </si>
  <si>
    <t>Number of reports submitted</t>
  </si>
  <si>
    <t>To promote and sustain a  safe, clean and healthy environment</t>
  </si>
  <si>
    <t># of  campaigns conducted</t>
  </si>
  <si>
    <t>National Heritage Resource Act 1999 (act 25 of 1999) establishment in area</t>
  </si>
  <si>
    <t># of heritage established</t>
  </si>
  <si>
    <t>Develop environment policies and By - laws</t>
  </si>
  <si>
    <t>% of By - Laws completed</t>
  </si>
  <si>
    <t>Revision of SPATIAL development framework to include all new projects.  NEW PROJECTS IN IDP AT KPI   6 . 1 . 5  TO ATTEND TO</t>
  </si>
  <si>
    <t># Of reports submitted</t>
  </si>
  <si>
    <t>Effective water management  (water is a scarce commodity)</t>
  </si>
  <si>
    <t xml:space="preserve">To effectively support internal political interfaces </t>
  </si>
  <si>
    <t xml:space="preserve">Scheduled Council meetings with full preparation </t>
  </si>
  <si>
    <t>Special Council meetings</t>
  </si>
  <si>
    <t xml:space="preserve">Council committee meetings </t>
  </si>
  <si>
    <t>To effectively support external political interfaces</t>
  </si>
  <si>
    <t xml:space="preserve"> Intergovernmental Relation Forum attended  </t>
  </si>
  <si>
    <t>Council meets the people</t>
  </si>
  <si>
    <t xml:space="preserve">To effectively support high level strategic and operational interfaces and activities.  </t>
  </si>
  <si>
    <t>Success of performance management for direct reports reviewed (quarterly review)</t>
  </si>
  <si>
    <t xml:space="preserve">To ensure Performance Management and Reporting </t>
  </si>
  <si>
    <t>Completion of 2015/16 Annual report</t>
  </si>
  <si>
    <t>Number of management Performance Reports submitted to council</t>
  </si>
  <si>
    <t xml:space="preserve">Ensure the development of a credible Integrated Development Plan </t>
  </si>
  <si>
    <t xml:space="preserve">Approval of an MSA compliant lDP by Council (Annual Review) – September  </t>
  </si>
  <si>
    <t>Percentage of Identified IDP Projects completed to business plan</t>
  </si>
  <si>
    <t xml:space="preserve">Development of policies and by-laws </t>
  </si>
  <si>
    <t>Number of identified policies completed per IDP</t>
  </si>
  <si>
    <t>Number of identified By Laws completed per IDP</t>
  </si>
  <si>
    <t>Ensure effective financial management</t>
  </si>
  <si>
    <t>Compliance to targets set for the department in SDBIP</t>
  </si>
  <si>
    <t>Monthly Departmental reports</t>
  </si>
  <si>
    <t>Ensure effective corporate service  management</t>
  </si>
  <si>
    <t>Ensure effective Infrastructure Service Management</t>
  </si>
  <si>
    <t>Ensure effective Planning and Project management</t>
  </si>
  <si>
    <t>Review and approval of LED Strategy</t>
  </si>
  <si>
    <t>Align of DM Spatial Development Framework with local framework</t>
  </si>
  <si>
    <t>Water Services Development Plan</t>
  </si>
  <si>
    <t>Disaster Management Plan (linked to DM Plan)</t>
  </si>
  <si>
    <t>Human Resource  Development</t>
  </si>
  <si>
    <t>Review &amp; report on Equity Plan</t>
  </si>
  <si>
    <t>Review &amp; report Work Skills Plan</t>
  </si>
  <si>
    <t>Review and approve Organogram</t>
  </si>
  <si>
    <t>% implementation of training plan</t>
  </si>
  <si>
    <t>Labour Relations</t>
  </si>
  <si>
    <t>Local Labour Forum meetings</t>
  </si>
  <si>
    <t>Disciplinary Cases Reported &amp; Completed</t>
  </si>
  <si>
    <t xml:space="preserve">Health, Safety and Environment </t>
  </si>
  <si>
    <t xml:space="preserve">Number of Health &amp; Safety  Com. meetings  </t>
  </si>
  <si>
    <t>Monthly H&amp;S  reports</t>
  </si>
  <si>
    <t xml:space="preserve">Public participation and good governance </t>
  </si>
  <si>
    <t>Number of Ward Committees Meetings held</t>
  </si>
  <si>
    <t>Number of IDP Rep meetings</t>
  </si>
  <si>
    <t>Number of Budget Consultation meetings</t>
  </si>
  <si>
    <t>Other Public Consultation sessions</t>
  </si>
  <si>
    <t>Implementation of recovery plan</t>
  </si>
  <si>
    <t>1. Financial statements before end August 2016</t>
  </si>
  <si>
    <t>2. Section 71 Reports</t>
  </si>
  <si>
    <t>3. New IDP</t>
  </si>
  <si>
    <t>Completion SDBIP</t>
  </si>
  <si>
    <t>ADMINISTRATION</t>
  </si>
  <si>
    <t>Timely compilation and distribution of Agendas for all Council Committees and LLF meetings of the Council and its Committees within 7 days prior to the  meeting</t>
  </si>
  <si>
    <t>Number of agendas distributed</t>
  </si>
  <si>
    <t>The keeping and compilation of minutes of the Council Meeting and its Committees ( Not later than 10 days after meeting)</t>
  </si>
  <si>
    <t>Number of minutes compiled and kept safe</t>
  </si>
  <si>
    <t>The compilation and submission of Council resolutions to the Municipal Manager within 7 days after the minutes is available</t>
  </si>
  <si>
    <t xml:space="preserve">Sets of resolutions per meeting submitted to Municipal Manager(including) Special Meetings) </t>
  </si>
  <si>
    <t>Ensure that all Council resolutions assigned to the Corporate Services Department are executed/ received attention within ten (10) working days after such decisions is forwarded by the Municipal Manager</t>
  </si>
  <si>
    <t>Sets of Councils resolutions executed (including Special meetings)</t>
  </si>
  <si>
    <t>Ensure that all correspondence marked out the Corporate Service Department receives attention within three (3) working days after receipt from the Registration office</t>
  </si>
  <si>
    <t>100% of correspondence attended to. Monthly reports compiled</t>
  </si>
  <si>
    <t>Agendas and minutes circulated at least 72 hours before the scheduled date&amp;time of meeting</t>
  </si>
  <si>
    <t>Number of agendas circulated on time</t>
  </si>
  <si>
    <t>100% of resolutions of Council executed or reported on within 30 days</t>
  </si>
  <si>
    <t>Sets of Council resolutions per meeting executed (including Special Meetings)</t>
  </si>
  <si>
    <t>Quarterly Recommendations on and updating Standard Operational Procedures (SOP's) for the effective functioning of the Administration Segment</t>
  </si>
  <si>
    <t>Report on Quarterly review of SOP's</t>
  </si>
  <si>
    <t>Incoming correspondence letters, facsimiles, e-mail, memorandums daily input on computer 100%</t>
  </si>
  <si>
    <t>Monthly report on progress</t>
  </si>
  <si>
    <t>All correspondence must be distributed to relevant officials within 2 days on receipt</t>
  </si>
  <si>
    <t>Monthly report on progress made</t>
  </si>
  <si>
    <t>Obtain disposal authority for all closed filling system</t>
  </si>
  <si>
    <t>Report on authority received and progresses made on closing of systems report</t>
  </si>
  <si>
    <t>Input and filing of all contracts/ agreements (100%)</t>
  </si>
  <si>
    <t>Quarterly report on progressed made</t>
  </si>
  <si>
    <t>Maintenance of an effective record systems</t>
  </si>
  <si>
    <t>Up to date policies systems, procedures, by laws, contracts and agreements and clear office instructions in place</t>
  </si>
  <si>
    <t>Quarterly report on the review process</t>
  </si>
  <si>
    <t>Recordkeeping and availability of applicable legislation</t>
  </si>
  <si>
    <t>Compilation of status quo report on by-laws</t>
  </si>
  <si>
    <t>Quarterly report on the status quo</t>
  </si>
  <si>
    <t>Leave management</t>
  </si>
  <si>
    <t>Report Quarterly</t>
  </si>
  <si>
    <t xml:space="preserve">Review&amp;report on Equity Plan &amp; Equity Report </t>
  </si>
  <si>
    <t>Report Annually</t>
  </si>
  <si>
    <t>Review&amp;report Work Skills Plan</t>
  </si>
  <si>
    <t>Teambuilding &amp; Personnel meetings in each town (at least twice a year)</t>
  </si>
  <si>
    <t>Minutes</t>
  </si>
  <si>
    <t>To ensure Performance Management and Reporting</t>
  </si>
  <si>
    <t>Completion of 2015/16 Annual reports</t>
  </si>
  <si>
    <t>Report monthly</t>
  </si>
  <si>
    <t>TOURISM</t>
  </si>
  <si>
    <t>Develop Tourism Projects: Conservation of Paleo surface (Fraserburg) Conservation of "huthuise and corbelled houses</t>
  </si>
  <si>
    <t>Development of Projects to run on all event and special days ( TO hand in budget and planning for all projects)</t>
  </si>
  <si>
    <t>Monthly and Monthly reporting</t>
  </si>
  <si>
    <t>Development of marketing strategy</t>
  </si>
  <si>
    <t>Newsletter, Roadsign of the different attractions   Advertisement in Tourism Magazines</t>
  </si>
  <si>
    <t>Plans to maintain and upgrade museums to be submitted bi-annually</t>
  </si>
  <si>
    <t>Bi-annual plans and reports</t>
  </si>
  <si>
    <t>Tourism Awareness in the different communities</t>
  </si>
  <si>
    <t>Schools</t>
  </si>
  <si>
    <t>LED</t>
  </si>
  <si>
    <t>IDP</t>
  </si>
  <si>
    <t>Approval of an MSA compliant IDP by Council ( Annual Review)-September</t>
  </si>
  <si>
    <t>Percentage of identified IDP Projects completed to business plan</t>
  </si>
  <si>
    <t> 100%</t>
  </si>
  <si>
    <t>Ensure linking between IDP and SDBIP with reference numbers wrt new MSCOA processes</t>
  </si>
  <si>
    <t xml:space="preserve">Ensure listing of all projects – operational and capital in IDP </t>
  </si>
  <si>
    <t>Ensure timeous public participation processes commenced and advertised</t>
  </si>
  <si>
    <t>Enusre timeous approval of IDP &amp; Budget Project/Process Plan for 2017/2018 IDP and Budget Processes</t>
  </si>
  <si>
    <t>Quarterly Reporting on progress of the IDP &amp; Budget Process Plan</t>
  </si>
  <si>
    <t>Ensure timeous approval of IDP and Draft IDP for 2017/2018 by Council</t>
  </si>
  <si>
    <t>TOWN PLANNING</t>
  </si>
  <si>
    <t>Processing all applications in respect of rezoning, removals of restrictions, consent use, subdivision</t>
  </si>
  <si>
    <t>SPLUMA</t>
  </si>
  <si>
    <t>Monthly report on applications</t>
  </si>
  <si>
    <t>Legal prescription and finalised within three months</t>
  </si>
  <si>
    <t>Quarterly report</t>
  </si>
  <si>
    <t>Matters receive attention within 72 hours</t>
  </si>
  <si>
    <t>Monthly report</t>
  </si>
  <si>
    <t>Finalise all matters within 90 days prescribed by legislation</t>
  </si>
  <si>
    <t>Attend District Municipal Planning Tribunal on invitation</t>
  </si>
  <si>
    <t>COMMONAGES</t>
  </si>
  <si>
    <t>Effective control over commonages management plan</t>
  </si>
  <si>
    <t>Monthly report on the management plan</t>
  </si>
  <si>
    <t>Informed decision making with respect to commonage</t>
  </si>
  <si>
    <t>Report on monthly update register of decisions</t>
  </si>
  <si>
    <t>Regular inspection of commonage infrastructure and updating of records of stock numbers</t>
  </si>
  <si>
    <t>Report on quarterly inspections</t>
  </si>
  <si>
    <t>Effective financial management through control over budgets</t>
  </si>
  <si>
    <t>Monthly report on financial management</t>
  </si>
  <si>
    <t>Conclusion of grazing contracts</t>
  </si>
  <si>
    <t>Report on conclusions of contracts</t>
  </si>
  <si>
    <t>Investigate and implement training for emerging farmers within framework of IDP</t>
  </si>
  <si>
    <t>Quarterly report on training executed</t>
  </si>
  <si>
    <t>Drafting and implementation pound regulations</t>
  </si>
  <si>
    <t>Bi-annually reports</t>
  </si>
  <si>
    <t>TOWN HALL AND OFFICES</t>
  </si>
  <si>
    <t>Reports</t>
  </si>
  <si>
    <t>Monthly Report</t>
  </si>
  <si>
    <t>Upgrading &amp;Transformation of indigenous people's history of museum</t>
  </si>
  <si>
    <t>LIBRARIES</t>
  </si>
  <si>
    <t>To reduce the cost of lost books to R 2000 for all the libraries</t>
  </si>
  <si>
    <t>Monthly report on lost books indicating the reduction</t>
  </si>
  <si>
    <t>To spent the grant allocation in accordance to allocation gazetted</t>
  </si>
  <si>
    <t>Monthly expenditure report</t>
  </si>
  <si>
    <t>To increase book circulation by 10%</t>
  </si>
  <si>
    <t>Monthley report on circulation indicating the 10% increase</t>
  </si>
  <si>
    <t>Increase membership of libraries by the least 50 members</t>
  </si>
  <si>
    <t>Monthly report on membership increase</t>
  </si>
  <si>
    <t>FINANCE</t>
  </si>
  <si>
    <t>Budget control, reconciliation of general ledger accounts and report accordingly</t>
  </si>
  <si>
    <t>Monthly Reports</t>
  </si>
  <si>
    <t>Implementation of mSCOA</t>
  </si>
  <si>
    <t>Bi-Monthly Reports</t>
  </si>
  <si>
    <t>Submission of annual reports prescribed by the MFMA by February  ( each year )</t>
  </si>
  <si>
    <t>1 annual report</t>
  </si>
  <si>
    <t>MFMA quarterly reports to Council, National Treasury, Provincial Treasury</t>
  </si>
  <si>
    <t>Compilation and submission of section 71 reports to the MFMA</t>
  </si>
  <si>
    <t>Monthly section 71 reports</t>
  </si>
  <si>
    <t>Timeously submission of Mid-Year report to Council. National&amp; Provincial Treasury as per MFMA</t>
  </si>
  <si>
    <t>Mid Year report submitted</t>
  </si>
  <si>
    <t>SDBIP developed</t>
  </si>
  <si>
    <t>Developed SDBIP</t>
  </si>
  <si>
    <t>Timeously preparation and submission of Annual Financial Statements to Auditor- General</t>
  </si>
  <si>
    <t>Completed Annual Financial Statements</t>
  </si>
  <si>
    <t>Attend to AG issues and Audit report</t>
  </si>
  <si>
    <t>Completed communication register</t>
  </si>
  <si>
    <t>Development of draft budget</t>
  </si>
  <si>
    <t>Completed Draft Budget</t>
  </si>
  <si>
    <t>Timeously approval of annual budget as per required timeframe of MFMA</t>
  </si>
  <si>
    <t>Approved budget</t>
  </si>
  <si>
    <t>Preparation and approval of adjusted Budget</t>
  </si>
  <si>
    <t>Approved Adjusted Budget</t>
  </si>
  <si>
    <t>Approval of service level agreement and framework with specific time frames for financial management support and capacity building ( Debt Collection, Security, Meter Readers</t>
  </si>
  <si>
    <t>Approved service level agreements and framework</t>
  </si>
  <si>
    <t>Performance reviews conduct with Financial Personnel</t>
  </si>
  <si>
    <t>Performance reviews</t>
  </si>
  <si>
    <t>Implement effective system of revenue collection and safe keeping of data as per MFMA</t>
  </si>
  <si>
    <t>Report on revenue collection and data safe keeping</t>
  </si>
  <si>
    <t>Ensure 85 % collection and receipt of grant funding as per DoRa allocations</t>
  </si>
  <si>
    <t>Report on collection and receipts of grants</t>
  </si>
  <si>
    <t>Annual review and implementation of approved credit control &amp; debt collection policy</t>
  </si>
  <si>
    <t>Reviewed policy</t>
  </si>
  <si>
    <t>Develop and implement a Property Rates policy</t>
  </si>
  <si>
    <t>Approved policy</t>
  </si>
  <si>
    <t>Preparation and implement a valuation roll</t>
  </si>
  <si>
    <t>Approved valuation roll</t>
  </si>
  <si>
    <t>Undertake a land use audit</t>
  </si>
  <si>
    <t xml:space="preserve">Land use audit </t>
  </si>
  <si>
    <t>Annual review and development of other applicable revenue policies required per MFMA</t>
  </si>
  <si>
    <t xml:space="preserve">Revenue policies developed and reviewed </t>
  </si>
  <si>
    <t>Ensure recovery of consumer and sundry debt exceeding 90 days</t>
  </si>
  <si>
    <t>Report on debt recovered</t>
  </si>
  <si>
    <t>Implement an effective system of expenditure control in compliance with MFMA requirements</t>
  </si>
  <si>
    <t>Section 71 reports complied</t>
  </si>
  <si>
    <t>Ensure implementation of the supply chain  management regulations and approved policy</t>
  </si>
  <si>
    <t>Report on the implementation of supply chain management</t>
  </si>
  <si>
    <t>Apply an effective cash flow and investment management as per approved requirements</t>
  </si>
  <si>
    <t>Monthly cash flow and investment management report</t>
  </si>
  <si>
    <t>Establish an effective store and inventory system</t>
  </si>
  <si>
    <t>Established store and inventory system</t>
  </si>
  <si>
    <t>Ensure 100% maintenance and security in respect of general ledger accounting system</t>
  </si>
  <si>
    <t>Monthly report on maintenance and security</t>
  </si>
  <si>
    <t>Annual review and development of applicable expenditure required per MFMA</t>
  </si>
  <si>
    <t>Report on the review process</t>
  </si>
  <si>
    <t>Implement an effective system of asset and risk management in compliance with MFMA</t>
  </si>
  <si>
    <t>Report on the implementation of asset and risk management</t>
  </si>
  <si>
    <t>Develop and implement an IT policy and strategy</t>
  </si>
  <si>
    <t>IT policy and strategy</t>
  </si>
  <si>
    <t>Attend Council meetings</t>
  </si>
  <si>
    <t>Minutes of Council meetings</t>
  </si>
  <si>
    <t>Attend Special Council meetings</t>
  </si>
  <si>
    <t>Minutes of Special Council meetings</t>
  </si>
  <si>
    <t>Attend all MSCOA meetings</t>
  </si>
  <si>
    <t>Attend and chair</t>
  </si>
  <si>
    <t>Attend financial committee meetings</t>
  </si>
  <si>
    <t>Attend Financial committee meetings with full preparation</t>
  </si>
  <si>
    <t>Council meets the people meetings</t>
  </si>
  <si>
    <t>Completion of 2015/16 Annual Report</t>
  </si>
  <si>
    <t>Management Performance Reports submitted to Municipal Manager</t>
  </si>
  <si>
    <t>Number of management Performance Reports</t>
  </si>
  <si>
    <t xml:space="preserve">CEMETRIES </t>
  </si>
  <si>
    <t>Ensure that all correspondence marked out to the Cemetries Segment receives attention within three(3) working days receipt from the Registration office</t>
  </si>
  <si>
    <t>Monthly report correspondence handled</t>
  </si>
  <si>
    <t>The burial of pauper bodies within fourteen (14) working days after notification of the case</t>
  </si>
  <si>
    <t>Monthly report on pauper bodies</t>
  </si>
  <si>
    <t>Management and cleaning of cemetries</t>
  </si>
  <si>
    <t>Monthly Report on management and cleaning</t>
  </si>
  <si>
    <t>Keeping cemetries register up to date</t>
  </si>
  <si>
    <t>Process Manuel complied</t>
  </si>
  <si>
    <t>Cemetries Process Manual</t>
  </si>
  <si>
    <t>Cemetries By-Laws develop</t>
  </si>
  <si>
    <t>By- Laws developed</t>
  </si>
  <si>
    <t>PARKS AND RECREATION</t>
  </si>
  <si>
    <t>Application of budget control - do reconciliation of budget under his control</t>
  </si>
  <si>
    <t xml:space="preserve">Monthly report on budget control indicating no variance </t>
  </si>
  <si>
    <t>Draw up and control weekly work programmes-inspection of activities and follow-up thereof</t>
  </si>
  <si>
    <t>Monthly report on control over weekly work programmes</t>
  </si>
  <si>
    <t>Bi-monthly meeting with personnel and monthly meeting with management of directorate to discuss activities</t>
  </si>
  <si>
    <t>Minutes on meetings held</t>
  </si>
  <si>
    <t>Training of personnel -ongoing</t>
  </si>
  <si>
    <t>Occupational Safety-ongoing</t>
  </si>
  <si>
    <t>Quarterly report on status of occupational safety</t>
  </si>
  <si>
    <t>MIG contribution to Sutherland Sport facilities</t>
  </si>
  <si>
    <t>Monthly reports</t>
  </si>
  <si>
    <t>Application of relevant legislation- ongoing</t>
  </si>
  <si>
    <t>Quarterly report on status of application of legislation</t>
  </si>
  <si>
    <t>Effective utilisation of personnel</t>
  </si>
  <si>
    <t>Quarterly PMS report on staff performance</t>
  </si>
  <si>
    <t>Invasive plant management</t>
  </si>
  <si>
    <t>Quarterly report on invasive plant management</t>
  </si>
  <si>
    <t>Environmental management</t>
  </si>
  <si>
    <t>Quarterly report on environmental management</t>
  </si>
  <si>
    <t>Asset management</t>
  </si>
  <si>
    <t>Quarterly report on asset management</t>
  </si>
  <si>
    <t>Cut pavements and parks</t>
  </si>
  <si>
    <t>Monthly reports on progress made</t>
  </si>
  <si>
    <t xml:space="preserve">Cut commonage </t>
  </si>
  <si>
    <t>Monthly report on cutting of commonages</t>
  </si>
  <si>
    <t>Control of alien vegetation on commonage and open spaces</t>
  </si>
  <si>
    <t>Monthly report on progress made on alien control</t>
  </si>
  <si>
    <t>Hiking trails to be maintained</t>
  </si>
  <si>
    <t>Quarterly report on maintennace of hiking trails</t>
  </si>
  <si>
    <t>SWIMMING POOL AND CAMPGROUND</t>
  </si>
  <si>
    <t>The privatization of the Campground and Swimming Pool subjected to a Section 78 recommendation</t>
  </si>
  <si>
    <t>Quarterly report on progressed made on the privatisation</t>
  </si>
  <si>
    <t>WASTE MANAGEMENT</t>
  </si>
  <si>
    <t>The removal of domestic waste at all residence in all residential areas once per week</t>
  </si>
  <si>
    <t>Monthly report on 100% of removal executed</t>
  </si>
  <si>
    <t>The dumping of all waste at clearly identifiable waste sites</t>
  </si>
  <si>
    <t>Monthly report on 100% correct dumping of waste</t>
  </si>
  <si>
    <t>The successful operation of cleaning projects in all towns within the municipal area</t>
  </si>
  <si>
    <t>Monthly report on success of cleaning services</t>
  </si>
  <si>
    <t>Ensure that all correspondence marked out to the Waste Management Segment receives attention within three (3) working days after receipt from the Registration office</t>
  </si>
  <si>
    <t>Monthly report on attendance given to correspondence</t>
  </si>
  <si>
    <t>Compile and submit a Waste Management Plan</t>
  </si>
  <si>
    <t>Waste Management Plan complies</t>
  </si>
  <si>
    <t>Develop central dumping site- Waste Management Plan and Air Pollution Impact Study</t>
  </si>
  <si>
    <t>Impact study completed</t>
  </si>
  <si>
    <t>Control and monitor- Abattoir-waste</t>
  </si>
  <si>
    <t>Replacement of 95% of the bucket systems June 09</t>
  </si>
  <si>
    <t>Quarterly report on progress made</t>
  </si>
  <si>
    <t>To operate the purification works in such a manner that the permit conditions are satisfied</t>
  </si>
  <si>
    <t>Monthly report on status of operations</t>
  </si>
  <si>
    <t>To optimise the fleet so that a standard service can be provided to all clients</t>
  </si>
  <si>
    <t>Quarterly report on optimising the fleet</t>
  </si>
  <si>
    <t>To provide a cost effective and affordable service to the clients</t>
  </si>
  <si>
    <t>Monthly report on service provision</t>
  </si>
  <si>
    <t>To introduce a communication system so that instructions can be conveyed to the truck drivers</t>
  </si>
  <si>
    <t>Communication system implemented</t>
  </si>
  <si>
    <t>Ensure that all correspondence marked out to the Waste Water Management Segment receives attention within three (3) working days after receipt from the Registration office</t>
  </si>
  <si>
    <t>Monthly report on attention given to reports</t>
  </si>
  <si>
    <t>Capital Budget implementation -Appoint and monitoring of Consultants.100%spent</t>
  </si>
  <si>
    <t>Quarterly report on implementation including consultant monitoring</t>
  </si>
  <si>
    <t>Effective Management - Compile and approve a maintenance plan</t>
  </si>
  <si>
    <t>Approved maintenance plan</t>
  </si>
  <si>
    <t>Structure projects in accordance with EPWP</t>
  </si>
  <si>
    <t>Quarterly report on 100% EPWP implementation</t>
  </si>
  <si>
    <t>Try reduce consumer water consumption (12%) through educating consumers</t>
  </si>
  <si>
    <t>Monthly report reduction of water consumptions</t>
  </si>
  <si>
    <t>Improve customer communications- Establish reporting program. Customer feedback through ward</t>
  </si>
  <si>
    <t>Establish reporting program</t>
  </si>
  <si>
    <t>Develop Sewerage Maintenance and Management plan- Medical waste</t>
  </si>
  <si>
    <t>Medical Waste Plan completed</t>
  </si>
  <si>
    <t>WATER</t>
  </si>
  <si>
    <t>Report on MIG Projects</t>
  </si>
  <si>
    <t>Submit Comprehensive Infrastructure Plan</t>
  </si>
  <si>
    <t>Completed Comprehensive Infrastructure Plan</t>
  </si>
  <si>
    <t>MIG contribution to Sutherland Water Project</t>
  </si>
  <si>
    <t>Project Management Meetings</t>
  </si>
  <si>
    <t>Quarterly reports</t>
  </si>
  <si>
    <t>Bulk Services</t>
  </si>
  <si>
    <t>all Reservoirs &amp; Boreholes</t>
  </si>
  <si>
    <t>Water Loss Report</t>
  </si>
  <si>
    <t>Water Sector Meeting</t>
  </si>
  <si>
    <t>Monthly Minutes</t>
  </si>
  <si>
    <t>Water Quality Management</t>
  </si>
  <si>
    <t>ELECTRICITY</t>
  </si>
  <si>
    <t>Regional Energy Forum Meeting</t>
  </si>
  <si>
    <t>Quarterly meetings</t>
  </si>
  <si>
    <t>INEP grant Infrastructure upgrading</t>
  </si>
  <si>
    <t xml:space="preserve">Electricity Sub Station/Network Maintenance </t>
  </si>
  <si>
    <t>Electricity Loss Report</t>
  </si>
  <si>
    <t>Monthly reporting</t>
  </si>
  <si>
    <t>Regional Energy Forum Meeting with DME</t>
  </si>
  <si>
    <t>REDS One Forum Meeting</t>
  </si>
  <si>
    <t>Section Head Meetings</t>
  </si>
  <si>
    <t>Monthly minutes</t>
  </si>
  <si>
    <t>IDP Representative Meeting</t>
  </si>
  <si>
    <t>Minutes of meetings</t>
  </si>
  <si>
    <t>Council Meetings Attendance</t>
  </si>
  <si>
    <t>Portfolio Committee Meetings</t>
  </si>
  <si>
    <t>Attend Mscoa Meetings</t>
  </si>
  <si>
    <t>Attend meetings</t>
  </si>
  <si>
    <t>Planning and Project Management: Department Reports</t>
  </si>
  <si>
    <t>Departmental Reports</t>
  </si>
  <si>
    <t>Service Audit</t>
  </si>
  <si>
    <t>Report on Service Audit</t>
  </si>
  <si>
    <t>Performance Management</t>
  </si>
  <si>
    <t>Quarterly reports on PMS</t>
  </si>
  <si>
    <t>Financial Budget Management (Expenditure Control in Compliance with MFMA)</t>
  </si>
  <si>
    <t xml:space="preserve">Monthly reports Financial/ Budget Management </t>
  </si>
  <si>
    <t>Safety Equipment Issued</t>
  </si>
  <si>
    <t>Monthly reports on equipment issues</t>
  </si>
  <si>
    <t>SDBIP Compiled</t>
  </si>
  <si>
    <t>Approved SDBIP</t>
  </si>
  <si>
    <t>Prepare Adjusted Budget</t>
  </si>
  <si>
    <t>ROADS AND STORMWATER</t>
  </si>
  <si>
    <t>Ensure that all correspondence marked out to the Streets Segment receives attention within three (3) working days after receipt from the Registration office</t>
  </si>
  <si>
    <t>Develop Street Maintenance Plan</t>
  </si>
  <si>
    <t>Street Maintenance Plan completed</t>
  </si>
  <si>
    <t>MUNICIPAL MANAGER</t>
  </si>
  <si>
    <t>Vote / Indicator</t>
  </si>
  <si>
    <t>Unit of measurement</t>
  </si>
  <si>
    <t>Annual Target</t>
  </si>
  <si>
    <t>Annual Expenditure</t>
  </si>
  <si>
    <t>Annual Revenue</t>
  </si>
  <si>
    <t>Month Ending Sep 2017</t>
  </si>
  <si>
    <t>Projected</t>
  </si>
  <si>
    <t>Actual</t>
  </si>
  <si>
    <t>Month Ending Dec 2017</t>
  </si>
  <si>
    <t>Month Ending Mar 2018</t>
  </si>
  <si>
    <t>Month Ending Jun 2018</t>
  </si>
  <si>
    <t xml:space="preserve">SEWERAGE </t>
  </si>
  <si>
    <t>Totals SDBIP</t>
  </si>
  <si>
    <t>Totals Budget</t>
  </si>
  <si>
    <t>HUMAN RESOURCES MM</t>
  </si>
  <si>
    <t>RECORD MANAGEMENT ADMIN</t>
  </si>
  <si>
    <t>Upgrading and maintenance of Offices</t>
  </si>
  <si>
    <t>Other operational Grants from WSIG</t>
  </si>
  <si>
    <t>EEDS Grant for efficiency demand</t>
  </si>
  <si>
    <t>MIG Grant Stormwater Rebelskop</t>
  </si>
  <si>
    <t>Performance Plans for Senior Managers</t>
  </si>
  <si>
    <t>PERFORMANCE MANAGEMENT SYSTEM</t>
  </si>
  <si>
    <t xml:space="preserve">Purpose~: The performance plan defines Council’s expectations of the Manager: Technical Services performance agreement to which this document is attached and Section 57(5) of the Municipal Systems Act, which provides the performance objectives and targets must be based on performance indicators (KPI’s) as set in the Municipality’s Integrated Development Plan as reviewed annually  </t>
  </si>
  <si>
    <t xml:space="preserve">Key' responsibilities: </t>
  </si>
  <si>
    <t>Manage the reduction of backlogs in basic infrastructure in the municipality.</t>
  </si>
  <si>
    <t>Provide sustainable basic services to the community</t>
  </si>
  <si>
    <t>Manage the maintenance of the infrastructure in the municipality</t>
  </si>
  <si>
    <t>Manage the roads agency function</t>
  </si>
  <si>
    <t>Support the promotion of municipal transformation and organisational development.</t>
  </si>
  <si>
    <t xml:space="preserve">Key Performance Area </t>
  </si>
  <si>
    <t xml:space="preserve">Weight </t>
  </si>
  <si>
    <t xml:space="preserve">Key' Performance Indicator </t>
  </si>
  <si>
    <t xml:space="preserve">Weight 100 </t>
  </si>
  <si>
    <t xml:space="preserve">Baseline Information </t>
  </si>
  <si>
    <t xml:space="preserve">Time Frame </t>
  </si>
  <si>
    <t xml:space="preserve">Target </t>
  </si>
  <si>
    <t xml:space="preserve">Progress on Date of Review </t>
  </si>
  <si>
    <t xml:space="preserve">Quality </t>
  </si>
  <si>
    <t>Infrastructure Development and Service delivery</t>
  </si>
  <si>
    <t xml:space="preserve">Provide …. households with potable water. </t>
  </si>
  <si>
    <t xml:space="preserve">Provide sanitation to …. households. </t>
  </si>
  <si>
    <t xml:space="preserve">Supply electricity to …. households. </t>
  </si>
  <si>
    <t xml:space="preserve">Percentage of identified water reticulation projects completed. </t>
  </si>
  <si>
    <t xml:space="preserve">Percentage of identified electricity reticulation project completed. </t>
  </si>
  <si>
    <t xml:space="preserve">Percentage of identified community facility projects completed </t>
  </si>
  <si>
    <t>Provide project management support to …. Housing units</t>
  </si>
  <si>
    <t>Town planning projects completed.</t>
  </si>
  <si>
    <t>Provide identified maintenance of municipal infrastructure</t>
  </si>
  <si>
    <t xml:space="preserve">Compliance to the conditions as set out in the approved Roads Agency </t>
  </si>
  <si>
    <t xml:space="preserve">Municipal Transformation and Organisational Development </t>
  </si>
  <si>
    <t>Implementation of the municipality's Performance Management System (PMS). Agreement aligned to the Integrated Development Plan (lDP). Of the Department: Technical Services</t>
  </si>
  <si>
    <t xml:space="preserve">Percentage implementation of the approved organisational structure aligned to the IDP of the municipality </t>
  </si>
  <si>
    <t xml:space="preserve">Percentage implementation of the municipality’s Customer Care policy applicable to the Department of Technical Services: </t>
  </si>
  <si>
    <t>Good Governance and Public Participation</t>
  </si>
  <si>
    <t>Compliance to set procedures in ensuring adherence legislation for community participation in terms of planning, budgeting, implementation, monitoring and reporting.</t>
  </si>
  <si>
    <t>Maintain relationships with organised business, through transparent, professional and accountable actions</t>
  </si>
  <si>
    <t>Percentage compliance to the anti-corruption policy' for the municipality in terms of the national strategy</t>
  </si>
  <si>
    <t xml:space="preserve">Municipal financial viability and management </t>
  </si>
  <si>
    <t>Compliance to the financial management policies and by-laws of the municipality.</t>
  </si>
  <si>
    <t xml:space="preserve">CORE COMPETENCY REQUIREMENTS ( CCR’s) = 20% </t>
  </si>
  <si>
    <t xml:space="preserve">No. </t>
  </si>
  <si>
    <t xml:space="preserve">Core Competency Requirements (CCR's) </t>
  </si>
  <si>
    <t xml:space="preserve">Quarterly Scores </t>
  </si>
  <si>
    <t xml:space="preserve">Final </t>
  </si>
  <si>
    <t xml:space="preserve">Comments </t>
  </si>
  <si>
    <t xml:space="preserve">1st </t>
  </si>
  <si>
    <t xml:space="preserve">2nd </t>
  </si>
  <si>
    <t xml:space="preserve">3 rd </t>
  </si>
  <si>
    <t xml:space="preserve">4th </t>
  </si>
  <si>
    <t xml:space="preserve">Score </t>
  </si>
  <si>
    <t>Core Managerial Competencies (CMC's)</t>
  </si>
  <si>
    <t xml:space="preserve">Client Orientation and Customer Focus. ( compulsory) </t>
  </si>
  <si>
    <t xml:space="preserve">Financial Management. ( compulsory ) </t>
  </si>
  <si>
    <t xml:space="preserve">People Management and Empowerment. ( compulsory ) </t>
  </si>
  <si>
    <t xml:space="preserve">Change Management. </t>
  </si>
  <si>
    <t xml:space="preserve">Communication. </t>
  </si>
  <si>
    <t xml:space="preserve">Honesty and Integrity. </t>
  </si>
  <si>
    <t xml:space="preserve">Knowledge Management. </t>
  </si>
  <si>
    <t xml:space="preserve">Problem Solving and Analysis. </t>
  </si>
  <si>
    <t xml:space="preserve">Programme and Project Management. </t>
  </si>
  <si>
    <t xml:space="preserve">Service Delivery Innovation. </t>
  </si>
  <si>
    <t xml:space="preserve">Strategic Capability and Leadership. </t>
  </si>
  <si>
    <t>Core Occupational Competencies (COC's)</t>
  </si>
  <si>
    <t xml:space="preserve">Competence in policy conceptualisation, analysis and implementation. </t>
  </si>
  <si>
    <t xml:space="preserve"> Competence in Self Management. </t>
  </si>
  <si>
    <t xml:space="preserve">Competence required by other national line sector departments. </t>
  </si>
  <si>
    <t xml:space="preserve">Exceptional and dynamic creativity to improve the municipality. </t>
  </si>
  <si>
    <t xml:space="preserve">Interpretation of legislative and policy frameworks. </t>
  </si>
  <si>
    <t xml:space="preserve">Knowledge of developmental local government. </t>
  </si>
  <si>
    <t xml:space="preserve">Knowledge of global and S.A. political, social and economic context. </t>
  </si>
  <si>
    <t xml:space="preserve">Knowledge of functional municipal fields/disciplines. </t>
  </si>
  <si>
    <t xml:space="preserve">Knowledge of Performance Management and Reporting. </t>
  </si>
  <si>
    <t xml:space="preserve"> Skills in Mediation. </t>
  </si>
  <si>
    <t xml:space="preserve"> Skills in Governance </t>
  </si>
  <si>
    <t xml:space="preserve">Total: </t>
  </si>
  <si>
    <t>Key responsibilities:</t>
  </si>
  <si>
    <t>Key Performance Indicators</t>
  </si>
  <si>
    <t>Weight</t>
  </si>
  <si>
    <t xml:space="preserve">Core Managerial Competencies </t>
  </si>
  <si>
    <t xml:space="preserve">Client Orientation and Customer Focus.  (compulsory) </t>
  </si>
  <si>
    <t xml:space="preserve">Financial Management.  (compulsory ) </t>
  </si>
  <si>
    <t xml:space="preserve">Core Occupational Competencies </t>
  </si>
  <si>
    <t xml:space="preserve">Competence in Self Management. </t>
  </si>
  <si>
    <t xml:space="preserve">Competence required by other national line sector departments </t>
  </si>
  <si>
    <t xml:space="preserve">Skills in Mediation. </t>
  </si>
  <si>
    <t xml:space="preserve">Skills in Governance </t>
  </si>
  <si>
    <t>PERFORMANCE  MANAGEMENT SYSTEM</t>
  </si>
  <si>
    <t xml:space="preserve">Purpose~: The performance plan defines Council’s expectations of the Chief Finance Officer performance agreement to which this document is attached and Section 57(5) of the Municipal Systems Act, which provides the performance objectives and targets must be based on performance indicators (KPI’s) as set in the Municipality’s Integrated Development Plan as reviewed annually  </t>
  </si>
  <si>
    <t>1. Manage the budget reform implementation process</t>
  </si>
  <si>
    <t>2. Manage the financial reporting process in terms of the MFMA</t>
  </si>
  <si>
    <t>3. Manage expenditure and supply chain management</t>
  </si>
  <si>
    <t>4. Manage revenue and debt collection</t>
  </si>
  <si>
    <t xml:space="preserve">5. Manage asset and risk management </t>
  </si>
  <si>
    <t>6. Manage institutional transformation and organisational development in the department of finance</t>
  </si>
  <si>
    <t xml:space="preserve">7. Promote good governance and public participation in financial matters for the municipality </t>
  </si>
  <si>
    <t>Baseline information</t>
  </si>
  <si>
    <t>Targets</t>
  </si>
  <si>
    <t xml:space="preserve">Progress on Dale or Review </t>
  </si>
  <si>
    <t xml:space="preserve">Quantity </t>
  </si>
  <si>
    <t xml:space="preserve">I. Budget Reforms Implementation Process </t>
  </si>
  <si>
    <t xml:space="preserve">I Ensure implementation of budget reforms prescribed in the MFMA as per categorisation of the municipality. </t>
  </si>
  <si>
    <t>2. Ensure timeously reporting in the prescribed formal t0 Council, National and Provincial Treasury, Auditor General, DPLG, Department Housing and Local Government and other stakeholders. on prescribed dates</t>
  </si>
  <si>
    <t>2. Reporting Process in terms of the MFMA</t>
  </si>
  <si>
    <t>3. Ensure the drafting and submission of a mid year report to Council</t>
  </si>
  <si>
    <t xml:space="preserve">4. Ensure the timeously compilation of the Annual Financial Statements in the prescribed format. </t>
  </si>
  <si>
    <t xml:space="preserve">3. Expenditure and Supply Chain Management  </t>
  </si>
  <si>
    <t xml:space="preserve">5. Ensure the implementation and management of the expenditure and supply chain management system. </t>
  </si>
  <si>
    <t xml:space="preserve">4 Revenue and debt collection. </t>
  </si>
  <si>
    <t xml:space="preserve">6. Ensure the collection and receipt In terms of all grant funding promulgated per DORA allocation. </t>
  </si>
  <si>
    <t xml:space="preserve">5 Asset and Risk Management. </t>
  </si>
  <si>
    <t>7. Ensure the implementation of effective asset and risk management</t>
  </si>
  <si>
    <r>
      <t>1.</t>
    </r>
    <r>
      <rPr>
        <sz val="8"/>
        <color theme="1"/>
        <rFont val="Arial Narrow"/>
        <family val="2"/>
      </rPr>
      <t xml:space="preserve">Municipal Transformation Organisational Development </t>
    </r>
  </si>
  <si>
    <t>8. Implement the approved Performance management System (PMS) in the Finance Department, aligned to the IDP of the Municipality</t>
  </si>
  <si>
    <t>9. Operationalise the approved organisational structure of the Finance  Department, aligned to the Integrated Development Plan (lDP) of the Municipality</t>
  </si>
  <si>
    <t xml:space="preserve">10. Implement the approved administrative and institutional systems, structures and procedures in the Finance department (Financial Policies, by-laws and communication systems) </t>
  </si>
  <si>
    <t>11. Implement Financial Customer Services system</t>
  </si>
  <si>
    <t>12. Ensure the Implementation of the approved Process Plan for community participation in terms of planning, budgeting, implementation, monitoring and reporting.</t>
  </si>
  <si>
    <t xml:space="preserve">7 Good Governance and public Participation. </t>
  </si>
  <si>
    <t>13. Implement the approved financial anti-corruption strategy for the municipality in terms of the national strategy</t>
  </si>
  <si>
    <t>14. Achieve and maintain unqualified financial audit reports</t>
  </si>
  <si>
    <t xml:space="preserve">Core Competencies (CMC's) </t>
  </si>
  <si>
    <t xml:space="preserve">Final  Score </t>
  </si>
  <si>
    <t xml:space="preserve">3rd </t>
  </si>
  <si>
    <t xml:space="preserve">l. </t>
  </si>
  <si>
    <t xml:space="preserve">People Management and Empowerment.  (compulsory ) </t>
  </si>
  <si>
    <t xml:space="preserve">Knowledge of global and SA political, social and economic context. </t>
  </si>
  <si>
    <t xml:space="preserve">Purpose~: The performance plan defines Council’s expectations of the Municipal Manger performance agreement to which this document is attached and Section 57(5) of the Municipal Systems Act, which provides the performance objectives and targets must be based on performance indicators (KPI’s) as set in the Municipality’s Integrated Development Plan as reviewed annually  </t>
  </si>
  <si>
    <r>
      <t>2.</t>
    </r>
    <r>
      <rPr>
        <sz val="7"/>
        <color theme="1"/>
        <rFont val="Times New Roman"/>
        <family val="1"/>
      </rPr>
      <t xml:space="preserve">        </t>
    </r>
    <r>
      <rPr>
        <sz val="8"/>
        <color theme="1"/>
        <rFont val="Arial Narrow"/>
        <family val="2"/>
      </rPr>
      <t>Ensure the provision of services to communities in a sustainable manner</t>
    </r>
  </si>
  <si>
    <r>
      <t>3.</t>
    </r>
    <r>
      <rPr>
        <sz val="7"/>
        <color theme="1"/>
        <rFont val="Times New Roman"/>
        <family val="1"/>
      </rPr>
      <t xml:space="preserve">        </t>
    </r>
    <r>
      <rPr>
        <sz val="8"/>
        <color theme="1"/>
        <rFont val="Arial Narrow"/>
        <family val="2"/>
      </rPr>
      <t>Promote social and economic development</t>
    </r>
  </si>
  <si>
    <r>
      <t>5.</t>
    </r>
    <r>
      <rPr>
        <sz val="7"/>
        <color theme="1"/>
        <rFont val="Times New Roman"/>
        <family val="1"/>
      </rPr>
      <t xml:space="preserve">        </t>
    </r>
    <r>
      <rPr>
        <sz val="8"/>
        <color theme="1"/>
        <rFont val="Arial Narrow"/>
        <family val="2"/>
      </rPr>
      <t>Encourage the involvement of communities and community organisations in matters of local government</t>
    </r>
  </si>
  <si>
    <t>1 Municipal transformation and Organisational Development</t>
  </si>
  <si>
    <t>1.Implement and improve a Performance Management System aligned to the IDP of the municipality</t>
  </si>
  <si>
    <t>2. Amend and operationalise an organisational structure aligned to the IDP of the municipality</t>
  </si>
  <si>
    <t>3. Amend and implement effective administrative and institutional systems, structures and procedures (HR, Financial policies, By Laws and communication)</t>
  </si>
  <si>
    <t>4.Manage the interface between the Mayoral Committee and Council, aligned to the administration and political priorities of Council</t>
  </si>
  <si>
    <t>5. Introduce and operationalise integrated human resource management systems</t>
  </si>
  <si>
    <t>6. Implement Customer Service Systems</t>
  </si>
  <si>
    <t xml:space="preserve">2. Infrastructure Development and Service Delivery </t>
  </si>
  <si>
    <t xml:space="preserve">7.Implement an infrastructure development and investment model </t>
  </si>
  <si>
    <t>8. Provide basic municipal services within the municipality</t>
  </si>
  <si>
    <t xml:space="preserve">9.Facilitate sustainable human settlement development in line with the IDP </t>
  </si>
  <si>
    <t>10. Undertake a detailed analysis of economic development in the municipality</t>
  </si>
  <si>
    <t>11. Incorporate the comparative and competitive advantages of the municipality into a credible LED strategy and programme</t>
  </si>
  <si>
    <t xml:space="preserve">3. Local Economic Development </t>
  </si>
  <si>
    <t xml:space="preserve">12.Ensure the economic development analysis, land use policies and spatial representation of the local economic development vision are included in the Spatial Development Framework  </t>
  </si>
  <si>
    <t>13. Provide institutional capacity to implement the LED programmes and to create a conducive environment for shared growth in the municipality</t>
  </si>
  <si>
    <t>14. Implement sound financial practices in terms of the MFMA priorities and timeframes</t>
  </si>
  <si>
    <t>15. Ensure the development of financial management policies and by-laws (supply chain management, credit control, tariff and investment policies)</t>
  </si>
  <si>
    <t>4. Municipal Financial Viability and management</t>
  </si>
  <si>
    <t>16. Introduce and operationalise integrated financial management systems</t>
  </si>
  <si>
    <t>17. Ensure the achievement of set financial viability targets</t>
  </si>
  <si>
    <t>18. Implement and comply with financial legislation including the Property Rates Act and Division of Revenue Act</t>
  </si>
  <si>
    <t>19. Set procedures to ensure adherence to legislation for community participation in terms of planning, budgeting, implementation monitoring and reporting</t>
  </si>
  <si>
    <t>20. Ensure regular communications with communities on achievement to targets of the municipality</t>
  </si>
  <si>
    <t>21. Build capacity of community-based organisations to effect participation</t>
  </si>
  <si>
    <t>22. Build relationships with organised business, labour and civil society through transparent and accountable actions</t>
  </si>
  <si>
    <t>23. Develop and implement anti-corruption strategies for the municipality in terms of the national strategy</t>
  </si>
  <si>
    <t>5. Good Governance and Public Participation</t>
  </si>
  <si>
    <t>24. Ensure the effective functioning of the financial and performance audit committee</t>
  </si>
  <si>
    <t>25. Introduce and maintain mechanisms to ensure disclosure of financial interest</t>
  </si>
  <si>
    <t>26. Develop and implement an effective communication strategy to promote transparency, public accountability, access to information and administrative justice and responsiveness</t>
  </si>
  <si>
    <t>27. Achieve and maintain unqualified audit reports</t>
  </si>
  <si>
    <t>28. Ensure community satisfaction surveys are conducted</t>
  </si>
  <si>
    <t>Total</t>
  </si>
  <si>
    <t xml:space="preserve">APPENDIX B: </t>
  </si>
  <si>
    <t xml:space="preserve">Municipal Manager: </t>
  </si>
  <si>
    <t xml:space="preserve">People Management and Empowerment. (compulsory ) </t>
  </si>
  <si>
    <t>1. 11</t>
  </si>
  <si>
    <t>Print Name:</t>
  </si>
  <si>
    <t>Mayor of Karoo Hoogland Local Municipality (NC066)</t>
  </si>
  <si>
    <t>Signature</t>
  </si>
  <si>
    <t>______________________________________________</t>
  </si>
  <si>
    <t xml:space="preserve">Date  </t>
  </si>
  <si>
    <t>_____________________________</t>
  </si>
  <si>
    <t>I, VC Wentzel, Mayor of Karoo Hoogland Local Municipality, hereby approve the service delivery and budget implementation plan in accordance with Section 53 (c) (ii) of the Municipal Finance Management Act no 56 of 2003.</t>
  </si>
  <si>
    <t>VC WENTZEL</t>
  </si>
  <si>
    <t>Support the promotion of good governance and public participation.</t>
  </si>
  <si>
    <t>PERIOD: 01 JULY 2017 to 30 JUNE 2018</t>
  </si>
  <si>
    <t>PERFORMANCE PLAN for 2017/18 - DIRECTOR: TECHNICAL SERVICES</t>
  </si>
  <si>
    <t xml:space="preserve">Director: Technical Services </t>
  </si>
  <si>
    <t xml:space="preserve">APPENDIX A:  KEY PERFORMANCE AREAS (KPA's) and KEY PERFOMANCE INDICATORS (KPI's). </t>
  </si>
  <si>
    <t>APPENDIX B:        CORE COMPETENCY REQUIREMENTS ( CCR's) = 20%                                                                                                   PERIOD: 01 JULY 2017 to 30 JUNE 2018</t>
  </si>
  <si>
    <t xml:space="preserve">APPENDIX A:   KEY PERFORMANCE AREAS (KPA's) and KEY PERFOMANCE INDICATORS  (KPI's). </t>
  </si>
  <si>
    <t>APPENDIX A:   KEY PERFORMANCE AREAS (KPA's,) and KEY PERFORMANCE INDICATORS (KPI',) = 80%</t>
  </si>
  <si>
    <t>PERFORMANCE PLAN for 2017/2018 :  DIRECTOR: FINANCIAL SERVICES</t>
  </si>
  <si>
    <t>Director: Financial Services</t>
  </si>
  <si>
    <t xml:space="preserve">PERFORMANCE PLAN for 2017/2018: MUNICIPAL MANAGER </t>
  </si>
  <si>
    <r>
      <t>1.</t>
    </r>
    <r>
      <rPr>
        <sz val="7"/>
        <color theme="1"/>
        <rFont val="Times New Roman"/>
        <family val="1"/>
      </rPr>
      <t xml:space="preserve">        </t>
    </r>
    <r>
      <rPr>
        <sz val="8"/>
        <color theme="1"/>
        <rFont val="Arial Narrow"/>
        <family val="2"/>
      </rPr>
      <t>Provide democratic and accountable government to local communities</t>
    </r>
  </si>
  <si>
    <r>
      <t>4.</t>
    </r>
    <r>
      <rPr>
        <sz val="7"/>
        <color theme="1"/>
        <rFont val="Times New Roman"/>
        <family val="1"/>
      </rPr>
      <t xml:space="preserve">        </t>
    </r>
    <r>
      <rPr>
        <sz val="8"/>
        <color theme="1"/>
        <rFont val="Arial Narrow"/>
        <family val="2"/>
      </rPr>
      <t>Provide a financial sound muncipal environment</t>
    </r>
  </si>
  <si>
    <t>Mayor’s approval of SDBIP 2017/2018</t>
  </si>
  <si>
    <t>I, VC Wentzel, Mayor of Karoo Hoogland Local Municipality, hereby also confirm that the Budget for 2017/2018 was tabled to Council on 26 May 2017 and therefore this document (SDBIP 2017/18) must be approved within 28 days from 26 May 2017. The deadline is 6 July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</si>
</sst>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_ ;_ * \-#,##0_ ;_ * &quot;-&quot;_ ;_ @_ "/>
    <numFmt numFmtId="165" formatCode="_(* #,##0,,_);_(* \(#,##0,,\);_(* &quot;–&quot;?_);_(@_)"/>
    <numFmt numFmtId="166" formatCode="_(* #,##0,_);_(* \(#,##0,\);_(* &quot;–&quot;?_);_(@_)"/>
  </numFmts>
  <fonts count="37" x14ac:knownFonts="1">
    <font>
      <sz val="11"/>
      <color theme="1"/>
      <name val="Calibri"/>
      <family val="2"/>
      <scheme val="minor"/>
    </font>
    <font>
      <b/>
      <sz val="11"/>
      <color theme="1"/>
      <name val="Calibri"/>
      <family val="2"/>
      <scheme val="minor"/>
    </font>
    <font>
      <sz val="12"/>
      <color theme="1"/>
      <name val="Times New Roman"/>
      <family val="1"/>
    </font>
    <font>
      <b/>
      <sz val="15"/>
      <color theme="1"/>
      <name val="Arial Narrow"/>
      <family val="2"/>
    </font>
    <font>
      <b/>
      <sz val="36"/>
      <color theme="1"/>
      <name val="Arial"/>
      <family val="2"/>
    </font>
    <font>
      <sz val="16"/>
      <color theme="1"/>
      <name val="Times New Roman"/>
      <family val="1"/>
    </font>
    <font>
      <b/>
      <sz val="16"/>
      <color theme="1"/>
      <name val="Times New Roman"/>
      <family val="1"/>
    </font>
    <font>
      <sz val="11"/>
      <color theme="1"/>
      <name val="Arial Narrow"/>
      <family val="2"/>
    </font>
    <font>
      <b/>
      <u/>
      <sz val="14"/>
      <color theme="1"/>
      <name val="Calibri"/>
      <family val="2"/>
      <scheme val="minor"/>
    </font>
    <font>
      <b/>
      <sz val="14"/>
      <color theme="1"/>
      <name val="Calibri"/>
      <family val="2"/>
      <scheme val="minor"/>
    </font>
    <font>
      <b/>
      <sz val="10"/>
      <name val="Arial Narrow"/>
      <family val="2"/>
    </font>
    <font>
      <sz val="10"/>
      <name val="Arial"/>
      <family val="2"/>
    </font>
    <font>
      <b/>
      <sz val="8"/>
      <name val="Arial Narrow"/>
      <family val="2"/>
    </font>
    <font>
      <b/>
      <u/>
      <sz val="8"/>
      <name val="Arial Narrow"/>
      <family val="2"/>
    </font>
    <font>
      <sz val="8"/>
      <name val="Arial Narrow"/>
      <family val="2"/>
    </font>
    <font>
      <sz val="8"/>
      <color theme="1"/>
      <name val="Arial Narrow"/>
      <family val="2"/>
    </font>
    <font>
      <b/>
      <sz val="8"/>
      <color theme="1"/>
      <name val="Arial Narrow"/>
      <family val="2"/>
    </font>
    <font>
      <b/>
      <sz val="11"/>
      <color theme="1"/>
      <name val="Arial Narrow"/>
      <family val="2"/>
    </font>
    <font>
      <b/>
      <u/>
      <sz val="13.5"/>
      <color theme="1"/>
      <name val="Arial Narrow"/>
      <family val="2"/>
    </font>
    <font>
      <sz val="10"/>
      <color theme="1"/>
      <name val="Times New Roman"/>
      <family val="1"/>
    </font>
    <font>
      <b/>
      <sz val="7"/>
      <color theme="1"/>
      <name val="Arial Narrow"/>
      <family val="2"/>
    </font>
    <font>
      <b/>
      <u/>
      <sz val="7"/>
      <color theme="1"/>
      <name val="Arial Narrow"/>
      <family val="2"/>
    </font>
    <font>
      <sz val="7"/>
      <color theme="1"/>
      <name val="Arial Narrow"/>
      <family val="2"/>
    </font>
    <font>
      <b/>
      <sz val="10"/>
      <color theme="1"/>
      <name val="Arial Narrow"/>
      <family val="2"/>
    </font>
    <font>
      <sz val="8"/>
      <color rgb="FF000000"/>
      <name val="Arial Narrow"/>
      <family val="2"/>
    </font>
    <font>
      <sz val="12"/>
      <color rgb="FF000000"/>
      <name val="Times New Roman"/>
      <family val="1"/>
    </font>
    <font>
      <sz val="11"/>
      <color rgb="FF000000"/>
      <name val="Calibri"/>
      <family val="2"/>
    </font>
    <font>
      <b/>
      <sz val="8"/>
      <color rgb="FF000000"/>
      <name val="Arial Narrow"/>
      <family val="2"/>
    </font>
    <font>
      <b/>
      <sz val="11"/>
      <color rgb="FF000000"/>
      <name val="Arial Narrow"/>
      <family val="2"/>
    </font>
    <font>
      <sz val="11"/>
      <color rgb="FF000000"/>
      <name val="Arial Narrow"/>
      <family val="2"/>
    </font>
    <font>
      <b/>
      <sz val="12"/>
      <color theme="1"/>
      <name val="Arial Narrow"/>
      <family val="2"/>
    </font>
    <font>
      <sz val="12"/>
      <color theme="1"/>
      <name val="Arial Narrow"/>
      <family val="2"/>
    </font>
    <font>
      <sz val="8"/>
      <color theme="1"/>
      <name val="Times New Roman"/>
      <family val="1"/>
    </font>
    <font>
      <sz val="7"/>
      <color theme="1"/>
      <name val="Times New Roman"/>
      <family val="1"/>
    </font>
    <font>
      <sz val="12"/>
      <color theme="1"/>
      <name val="Arial"/>
      <family val="2"/>
    </font>
    <font>
      <b/>
      <u/>
      <sz val="12"/>
      <color theme="1"/>
      <name val="Arial Narrow"/>
      <family val="2"/>
    </font>
    <font>
      <b/>
      <u/>
      <sz val="13"/>
      <name val="Arial"/>
      <family val="2"/>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6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right style="thin">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style="medium">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0">
    <xf numFmtId="0" fontId="0" fillId="0" borderId="0" xfId="0"/>
    <xf numFmtId="0" fontId="3" fillId="0" borderId="0" xfId="0" applyFont="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3" xfId="0" applyFont="1" applyBorder="1" applyAlignment="1">
      <alignment vertical="center"/>
    </xf>
    <xf numFmtId="0" fontId="0" fillId="0" borderId="3" xfId="0" applyBorder="1"/>
    <xf numFmtId="0" fontId="5" fillId="0" borderId="3" xfId="0" applyFont="1" applyBorder="1" applyAlignment="1">
      <alignment horizontal="center" vertical="center"/>
    </xf>
    <xf numFmtId="0" fontId="3" fillId="0" borderId="4" xfId="0" applyFont="1" applyBorder="1" applyAlignment="1">
      <alignment vertical="center"/>
    </xf>
    <xf numFmtId="0" fontId="6" fillId="0" borderId="3" xfId="0" applyFont="1" applyBorder="1" applyAlignment="1">
      <alignment horizontal="center" vertical="center"/>
    </xf>
    <xf numFmtId="0" fontId="1" fillId="0" borderId="0" xfId="0" applyFont="1"/>
    <xf numFmtId="0" fontId="0" fillId="0" borderId="0" xfId="0" applyAlignment="1">
      <alignment horizontal="left" vertical="top" wrapText="1"/>
    </xf>
    <xf numFmtId="0" fontId="1" fillId="0" borderId="0" xfId="0" applyFont="1" applyAlignment="1"/>
    <xf numFmtId="0" fontId="0" fillId="0" borderId="0" xfId="0" applyAlignment="1">
      <alignment vertical="top"/>
    </xf>
    <xf numFmtId="0" fontId="0" fillId="0" borderId="0" xfId="0" applyAlignment="1">
      <alignment vertical="top" wrapText="1"/>
    </xf>
    <xf numFmtId="0" fontId="8" fillId="0" borderId="0" xfId="0" applyFont="1"/>
    <xf numFmtId="0" fontId="9" fillId="0" borderId="0" xfId="0" applyFont="1"/>
    <xf numFmtId="0" fontId="9" fillId="0" borderId="0" xfId="0" applyFont="1" applyAlignment="1">
      <alignment horizontal="left"/>
    </xf>
    <xf numFmtId="0" fontId="8" fillId="0" borderId="0" xfId="0" applyFont="1" applyAlignment="1"/>
    <xf numFmtId="0" fontId="12" fillId="0" borderId="5" xfId="0" applyFont="1" applyFill="1" applyBorder="1" applyAlignment="1">
      <alignment horizontal="centerContinuous"/>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1" xfId="0" applyFont="1" applyFill="1" applyBorder="1" applyAlignment="1">
      <alignment horizontal="left" vertical="center"/>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15" xfId="0" applyNumberFormat="1" applyFont="1" applyBorder="1"/>
    <xf numFmtId="165" fontId="14" fillId="0" borderId="16" xfId="0" applyNumberFormat="1" applyFont="1" applyBorder="1"/>
    <xf numFmtId="165" fontId="14" fillId="0" borderId="17" xfId="0" applyNumberFormat="1" applyFont="1" applyBorder="1"/>
    <xf numFmtId="165" fontId="14" fillId="0" borderId="18" xfId="0" applyNumberFormat="1" applyFont="1" applyBorder="1"/>
    <xf numFmtId="165" fontId="14" fillId="0" borderId="0" xfId="0" applyNumberFormat="1" applyFont="1" applyBorder="1"/>
    <xf numFmtId="0" fontId="14" fillId="0" borderId="15" xfId="0" applyNumberFormat="1" applyFont="1" applyBorder="1" applyAlignment="1">
      <alignment horizontal="left" indent="1"/>
    </xf>
    <xf numFmtId="166" fontId="12" fillId="0" borderId="17" xfId="0" applyNumberFormat="1" applyFont="1" applyFill="1" applyBorder="1" applyProtection="1"/>
    <xf numFmtId="166" fontId="14" fillId="0" borderId="17" xfId="0" applyNumberFormat="1" applyFont="1" applyFill="1" applyBorder="1"/>
    <xf numFmtId="166" fontId="14" fillId="0" borderId="19" xfId="0" applyNumberFormat="1" applyFont="1" applyFill="1" applyBorder="1"/>
    <xf numFmtId="166" fontId="14" fillId="0" borderId="20" xfId="0" applyNumberFormat="1" applyFont="1" applyFill="1" applyBorder="1"/>
    <xf numFmtId="166" fontId="14" fillId="0" borderId="21" xfId="0" applyNumberFormat="1" applyFont="1" applyFill="1" applyBorder="1"/>
    <xf numFmtId="166" fontId="14" fillId="0" borderId="0" xfId="0" applyNumberFormat="1" applyFont="1" applyFill="1" applyBorder="1"/>
    <xf numFmtId="0" fontId="12" fillId="0" borderId="16" xfId="0" applyNumberFormat="1" applyFont="1" applyBorder="1" applyAlignment="1">
      <alignment horizontal="left" wrapText="1"/>
    </xf>
    <xf numFmtId="166" fontId="14" fillId="0" borderId="22" xfId="0" applyNumberFormat="1" applyFont="1" applyFill="1" applyBorder="1" applyAlignment="1">
      <alignment vertical="top"/>
    </xf>
    <xf numFmtId="166" fontId="14" fillId="0" borderId="23" xfId="0" applyNumberFormat="1" applyFont="1" applyFill="1" applyBorder="1" applyAlignment="1">
      <alignment vertical="top"/>
    </xf>
    <xf numFmtId="166" fontId="14" fillId="0" borderId="24" xfId="0" applyNumberFormat="1" applyFont="1" applyFill="1" applyBorder="1" applyAlignment="1">
      <alignment vertical="top"/>
    </xf>
    <xf numFmtId="166" fontId="14" fillId="0" borderId="25" xfId="0" applyNumberFormat="1" applyFont="1" applyFill="1" applyBorder="1" applyAlignment="1">
      <alignment vertical="top"/>
    </xf>
    <xf numFmtId="166" fontId="14" fillId="0" borderId="26" xfId="0" applyNumberFormat="1" applyFont="1" applyFill="1" applyBorder="1" applyAlignment="1">
      <alignment vertical="top"/>
    </xf>
    <xf numFmtId="0" fontId="14" fillId="0" borderId="15" xfId="0" applyFont="1" applyFill="1" applyBorder="1" applyAlignment="1">
      <alignment horizontal="left" indent="1"/>
    </xf>
    <xf numFmtId="0" fontId="12" fillId="0" borderId="15" xfId="0" applyNumberFormat="1" applyFont="1" applyBorder="1"/>
    <xf numFmtId="166" fontId="14" fillId="0" borderId="24" xfId="0" applyNumberFormat="1" applyFont="1" applyFill="1" applyBorder="1"/>
    <xf numFmtId="166" fontId="14" fillId="0" borderId="22" xfId="0" applyNumberFormat="1" applyFont="1" applyFill="1" applyBorder="1"/>
    <xf numFmtId="166" fontId="14" fillId="0" borderId="23" xfId="0" applyNumberFormat="1" applyFont="1" applyFill="1" applyBorder="1"/>
    <xf numFmtId="166" fontId="14" fillId="0" borderId="25" xfId="0" applyNumberFormat="1" applyFont="1" applyFill="1" applyBorder="1"/>
    <xf numFmtId="166" fontId="14" fillId="0" borderId="26" xfId="0" applyNumberFormat="1" applyFont="1" applyFill="1" applyBorder="1"/>
    <xf numFmtId="166" fontId="14" fillId="0" borderId="27" xfId="0" applyNumberFormat="1" applyFont="1" applyFill="1" applyBorder="1"/>
    <xf numFmtId="166" fontId="14" fillId="0" borderId="28" xfId="0" applyNumberFormat="1" applyFont="1" applyFill="1" applyBorder="1"/>
    <xf numFmtId="166" fontId="14" fillId="0" borderId="29" xfId="0" applyNumberFormat="1" applyFont="1" applyFill="1" applyBorder="1"/>
    <xf numFmtId="166" fontId="14" fillId="0" borderId="30" xfId="0" applyNumberFormat="1" applyFont="1" applyFill="1" applyBorder="1"/>
    <xf numFmtId="166" fontId="14" fillId="0" borderId="31" xfId="0" applyNumberFormat="1" applyFont="1" applyFill="1" applyBorder="1"/>
    <xf numFmtId="166" fontId="14" fillId="0" borderId="32" xfId="0" applyNumberFormat="1" applyFont="1" applyFill="1" applyBorder="1"/>
    <xf numFmtId="166" fontId="14" fillId="0" borderId="33" xfId="0" applyNumberFormat="1" applyFont="1" applyFill="1" applyBorder="1"/>
    <xf numFmtId="166" fontId="14" fillId="0" borderId="34" xfId="0" applyNumberFormat="1" applyFont="1" applyFill="1" applyBorder="1"/>
    <xf numFmtId="166" fontId="14" fillId="0" borderId="35" xfId="0" applyNumberFormat="1" applyFont="1" applyFill="1" applyBorder="1"/>
    <xf numFmtId="166" fontId="14" fillId="0" borderId="36" xfId="0" applyNumberFormat="1" applyFont="1" applyFill="1" applyBorder="1"/>
    <xf numFmtId="0" fontId="0" fillId="0" borderId="0" xfId="0" applyFont="1"/>
    <xf numFmtId="0" fontId="7" fillId="0" borderId="0" xfId="0" applyFont="1"/>
    <xf numFmtId="166" fontId="14" fillId="0" borderId="27" xfId="0" applyNumberFormat="1" applyFont="1" applyFill="1" applyBorder="1" applyAlignment="1">
      <alignment vertical="top"/>
    </xf>
    <xf numFmtId="166" fontId="14" fillId="0" borderId="28" xfId="0" applyNumberFormat="1" applyFont="1" applyFill="1" applyBorder="1" applyAlignment="1">
      <alignment vertical="top"/>
    </xf>
    <xf numFmtId="166" fontId="14" fillId="0" borderId="29" xfId="0" applyNumberFormat="1" applyFont="1" applyFill="1" applyBorder="1" applyAlignment="1">
      <alignment vertical="top"/>
    </xf>
    <xf numFmtId="166" fontId="14" fillId="0" borderId="30" xfId="0" applyNumberFormat="1" applyFont="1" applyFill="1" applyBorder="1" applyAlignment="1">
      <alignment vertical="top"/>
    </xf>
    <xf numFmtId="166" fontId="14" fillId="0" borderId="31" xfId="0" applyNumberFormat="1" applyFont="1" applyFill="1" applyBorder="1" applyAlignment="1">
      <alignment vertical="top"/>
    </xf>
    <xf numFmtId="0" fontId="12" fillId="0" borderId="11" xfId="0" applyNumberFormat="1" applyFont="1" applyBorder="1" applyAlignment="1">
      <alignment wrapText="1"/>
    </xf>
    <xf numFmtId="166" fontId="14" fillId="0" borderId="37" xfId="0" applyNumberFormat="1" applyFont="1" applyFill="1" applyBorder="1"/>
    <xf numFmtId="166" fontId="14" fillId="0" borderId="38" xfId="0" applyNumberFormat="1" applyFont="1" applyFill="1" applyBorder="1"/>
    <xf numFmtId="166" fontId="14" fillId="0" borderId="39" xfId="0" applyNumberFormat="1" applyFont="1" applyFill="1" applyBorder="1"/>
    <xf numFmtId="166" fontId="14" fillId="0" borderId="40" xfId="0" applyNumberFormat="1" applyFont="1" applyFill="1" applyBorder="1"/>
    <xf numFmtId="166" fontId="14" fillId="0" borderId="41" xfId="0" applyNumberFormat="1" applyFont="1" applyFill="1" applyBorder="1"/>
    <xf numFmtId="166" fontId="12" fillId="0" borderId="20" xfId="0" applyNumberFormat="1" applyFont="1" applyFill="1" applyBorder="1"/>
    <xf numFmtId="166" fontId="12" fillId="0" borderId="17" xfId="0" applyNumberFormat="1" applyFont="1" applyFill="1" applyBorder="1"/>
    <xf numFmtId="166" fontId="12" fillId="0" borderId="21" xfId="0" applyNumberFormat="1" applyFont="1" applyFill="1" applyBorder="1"/>
    <xf numFmtId="166" fontId="12" fillId="0" borderId="43" xfId="0" applyNumberFormat="1" applyFont="1" applyFill="1" applyBorder="1" applyAlignment="1">
      <alignment vertical="top"/>
    </xf>
    <xf numFmtId="166" fontId="12" fillId="0" borderId="44" xfId="0" applyNumberFormat="1" applyFont="1" applyFill="1" applyBorder="1" applyAlignment="1">
      <alignment vertical="top"/>
    </xf>
    <xf numFmtId="166" fontId="12" fillId="0" borderId="45" xfId="0" applyNumberFormat="1" applyFont="1" applyFill="1" applyBorder="1" applyAlignment="1">
      <alignment vertical="top"/>
    </xf>
    <xf numFmtId="166" fontId="12" fillId="0" borderId="43" xfId="0" applyNumberFormat="1" applyFont="1" applyFill="1" applyBorder="1"/>
    <xf numFmtId="166" fontId="12" fillId="0" borderId="44" xfId="0" applyNumberFormat="1" applyFont="1" applyFill="1" applyBorder="1"/>
    <xf numFmtId="166" fontId="12" fillId="0" borderId="45" xfId="0" applyNumberFormat="1" applyFont="1" applyFill="1" applyBorder="1"/>
    <xf numFmtId="0" fontId="12" fillId="0" borderId="15" xfId="0" applyNumberFormat="1" applyFont="1" applyBorder="1" applyAlignment="1">
      <alignment vertical="top" wrapText="1"/>
    </xf>
    <xf numFmtId="166" fontId="12" fillId="0" borderId="46" xfId="0" applyNumberFormat="1" applyFont="1" applyFill="1" applyBorder="1" applyAlignment="1">
      <alignment vertical="top"/>
    </xf>
    <xf numFmtId="166" fontId="14" fillId="0" borderId="47" xfId="0" applyNumberFormat="1" applyFont="1" applyFill="1" applyBorder="1"/>
    <xf numFmtId="166" fontId="12" fillId="0" borderId="6" xfId="0" applyNumberFormat="1" applyFont="1" applyFill="1" applyBorder="1" applyAlignment="1">
      <alignment vertical="top"/>
    </xf>
    <xf numFmtId="166" fontId="12" fillId="0" borderId="42" xfId="0" applyNumberFormat="1" applyFont="1" applyFill="1" applyBorder="1"/>
    <xf numFmtId="166" fontId="14" fillId="0" borderId="11" xfId="0" applyNumberFormat="1" applyFont="1" applyFill="1" applyBorder="1"/>
    <xf numFmtId="0" fontId="12" fillId="0" borderId="15" xfId="0" applyNumberFormat="1" applyFont="1" applyBorder="1" applyAlignment="1">
      <alignment horizontal="left" wrapText="1" indent="1"/>
    </xf>
    <xf numFmtId="0" fontId="7" fillId="0" borderId="0" xfId="0" applyFont="1" applyAlignment="1">
      <alignment vertical="top"/>
    </xf>
    <xf numFmtId="0" fontId="18" fillId="0" borderId="0" xfId="0" applyFont="1" applyAlignment="1">
      <alignment vertical="center"/>
    </xf>
    <xf numFmtId="0" fontId="20" fillId="0" borderId="48" xfId="0" applyFont="1" applyBorder="1" applyAlignment="1">
      <alignment vertical="center" wrapText="1"/>
    </xf>
    <xf numFmtId="0" fontId="20" fillId="0" borderId="48" xfId="0" applyFont="1" applyBorder="1" applyAlignment="1">
      <alignment horizontal="center" vertical="center" wrapText="1"/>
    </xf>
    <xf numFmtId="0" fontId="21" fillId="0" borderId="48" xfId="0" applyFont="1" applyBorder="1" applyAlignment="1">
      <alignment vertical="center"/>
    </xf>
    <xf numFmtId="0" fontId="22" fillId="0" borderId="48" xfId="0" applyFont="1" applyBorder="1" applyAlignment="1">
      <alignment vertical="center"/>
    </xf>
    <xf numFmtId="0" fontId="22" fillId="0" borderId="48" xfId="0" applyFont="1" applyBorder="1" applyAlignment="1">
      <alignment horizontal="left" vertical="center" indent="1"/>
    </xf>
    <xf numFmtId="3" fontId="22" fillId="2" borderId="48" xfId="0" applyNumberFormat="1" applyFont="1" applyFill="1" applyBorder="1" applyAlignment="1">
      <alignment vertical="center"/>
    </xf>
    <xf numFmtId="3" fontId="22" fillId="0" borderId="48" xfId="0" applyNumberFormat="1" applyFont="1" applyBorder="1" applyAlignment="1">
      <alignment vertical="center"/>
    </xf>
    <xf numFmtId="0" fontId="22" fillId="2" borderId="48" xfId="0" applyFont="1" applyFill="1" applyBorder="1" applyAlignment="1">
      <alignment vertical="center"/>
    </xf>
    <xf numFmtId="0" fontId="20" fillId="0" borderId="48" xfId="0" applyFont="1" applyBorder="1" applyAlignment="1">
      <alignment vertical="center"/>
    </xf>
    <xf numFmtId="3" fontId="20" fillId="0" borderId="48" xfId="0" applyNumberFormat="1" applyFont="1" applyBorder="1" applyAlignment="1">
      <alignment vertical="center"/>
    </xf>
    <xf numFmtId="0" fontId="20" fillId="0" borderId="48" xfId="0" applyFont="1" applyBorder="1" applyAlignment="1">
      <alignment horizontal="center" vertical="center"/>
    </xf>
    <xf numFmtId="0" fontId="9" fillId="0" borderId="0" xfId="0" applyFont="1" applyAlignment="1">
      <alignment vertical="top"/>
    </xf>
    <xf numFmtId="0" fontId="18" fillId="0" borderId="0" xfId="0" applyFont="1"/>
    <xf numFmtId="0" fontId="24" fillId="0" borderId="48" xfId="0" applyFont="1" applyBorder="1" applyAlignment="1">
      <alignment vertical="center" wrapText="1"/>
    </xf>
    <xf numFmtId="0" fontId="24" fillId="0" borderId="48" xfId="0" applyFont="1" applyBorder="1" applyAlignment="1">
      <alignment vertical="center"/>
    </xf>
    <xf numFmtId="9" fontId="24" fillId="0" borderId="48" xfId="0" applyNumberFormat="1" applyFont="1" applyBorder="1" applyAlignment="1">
      <alignment vertical="center"/>
    </xf>
    <xf numFmtId="0" fontId="9" fillId="0" borderId="0" xfId="0" applyFont="1" applyAlignment="1">
      <alignment horizontal="left" vertical="top"/>
    </xf>
    <xf numFmtId="0" fontId="18" fillId="0" borderId="0" xfId="0" applyFont="1" applyAlignment="1">
      <alignment horizontal="left" vertical="top"/>
    </xf>
    <xf numFmtId="0" fontId="0" fillId="0" borderId="0" xfId="0" applyAlignment="1">
      <alignment horizontal="left" vertical="top"/>
    </xf>
    <xf numFmtId="0" fontId="23" fillId="0" borderId="0" xfId="0" applyFont="1" applyAlignment="1">
      <alignment horizontal="left" vertical="top"/>
    </xf>
    <xf numFmtId="0" fontId="24" fillId="0" borderId="48" xfId="0" applyFont="1" applyBorder="1" applyAlignment="1">
      <alignment horizontal="left" vertical="top" wrapText="1"/>
    </xf>
    <xf numFmtId="0" fontId="15" fillId="0" borderId="0" xfId="0" applyFont="1" applyAlignment="1">
      <alignment vertical="center"/>
    </xf>
    <xf numFmtId="0" fontId="27" fillId="0" borderId="11" xfId="0" applyFont="1" applyBorder="1" applyAlignment="1">
      <alignment vertical="center" wrapText="1"/>
    </xf>
    <xf numFmtId="0" fontId="28" fillId="3" borderId="50" xfId="0" applyFont="1" applyFill="1" applyBorder="1" applyAlignment="1">
      <alignment vertical="center"/>
    </xf>
    <xf numFmtId="0" fontId="24" fillId="0" borderId="48" xfId="0" applyFont="1" applyBorder="1" applyAlignment="1">
      <alignment vertical="center" wrapText="1"/>
    </xf>
    <xf numFmtId="0" fontId="24" fillId="0" borderId="48" xfId="0" applyFont="1" applyBorder="1" applyAlignment="1">
      <alignment horizontal="right" vertical="center" wrapText="1"/>
    </xf>
    <xf numFmtId="9" fontId="24" fillId="0" borderId="48" xfId="0" applyNumberFormat="1" applyFont="1" applyBorder="1" applyAlignment="1">
      <alignment vertical="center" wrapText="1"/>
    </xf>
    <xf numFmtId="0" fontId="24" fillId="0" borderId="11" xfId="0" applyFont="1" applyBorder="1" applyAlignment="1">
      <alignment vertical="center" wrapText="1"/>
    </xf>
    <xf numFmtId="0" fontId="24" fillId="0" borderId="6" xfId="0" applyFont="1" applyBorder="1" applyAlignment="1">
      <alignment horizontal="center" vertical="center" wrapText="1"/>
    </xf>
    <xf numFmtId="0" fontId="24" fillId="0" borderId="6" xfId="0" applyFont="1" applyBorder="1" applyAlignment="1">
      <alignment vertical="center" wrapText="1"/>
    </xf>
    <xf numFmtId="0" fontId="24" fillId="0" borderId="6" xfId="0" applyFont="1" applyBorder="1" applyAlignment="1">
      <alignment vertical="center"/>
    </xf>
    <xf numFmtId="0" fontId="24" fillId="0" borderId="11" xfId="0" applyFont="1" applyBorder="1" applyAlignment="1">
      <alignment vertical="center"/>
    </xf>
    <xf numFmtId="0" fontId="24" fillId="0" borderId="15" xfId="0" applyFont="1" applyBorder="1" applyAlignment="1">
      <alignment vertical="center" wrapText="1"/>
    </xf>
    <xf numFmtId="0" fontId="24" fillId="0" borderId="15" xfId="0" applyFont="1" applyBorder="1" applyAlignment="1">
      <alignment vertical="center"/>
    </xf>
    <xf numFmtId="9" fontId="24" fillId="0" borderId="6" xfId="0" applyNumberFormat="1" applyFont="1" applyBorder="1" applyAlignment="1">
      <alignment vertical="center" wrapText="1"/>
    </xf>
    <xf numFmtId="0" fontId="26" fillId="3" borderId="51" xfId="0" applyFont="1" applyFill="1" applyBorder="1" applyAlignment="1">
      <alignment vertical="center" wrapText="1"/>
    </xf>
    <xf numFmtId="0" fontId="16" fillId="0" borderId="0" xfId="0" applyFont="1" applyAlignment="1">
      <alignment vertical="center"/>
    </xf>
    <xf numFmtId="0" fontId="1" fillId="0" borderId="0" xfId="0" applyFont="1" applyFill="1" applyBorder="1"/>
    <xf numFmtId="164" fontId="24" fillId="0" borderId="48" xfId="0" applyNumberFormat="1" applyFont="1" applyBorder="1" applyAlignment="1">
      <alignment horizontal="right" vertical="center"/>
    </xf>
    <xf numFmtId="164" fontId="24" fillId="0" borderId="48" xfId="0" applyNumberFormat="1" applyFont="1" applyBorder="1" applyAlignment="1">
      <alignment vertical="center"/>
    </xf>
    <xf numFmtId="164" fontId="0" fillId="0" borderId="0" xfId="0" applyNumberFormat="1"/>
    <xf numFmtId="164" fontId="27" fillId="0" borderId="11" xfId="0" applyNumberFormat="1" applyFont="1" applyBorder="1" applyAlignment="1">
      <alignment vertical="center" wrapText="1"/>
    </xf>
    <xf numFmtId="164" fontId="24" fillId="0" borderId="48" xfId="0" applyNumberFormat="1" applyFont="1" applyBorder="1" applyAlignment="1">
      <alignment horizontal="right" vertical="center" wrapText="1"/>
    </xf>
    <xf numFmtId="164" fontId="24" fillId="0" borderId="6" xfId="0" applyNumberFormat="1" applyFont="1" applyBorder="1" applyAlignment="1">
      <alignment horizontal="right" vertical="center" wrapText="1"/>
    </xf>
    <xf numFmtId="164" fontId="24" fillId="0" borderId="11" xfId="0" applyNumberFormat="1" applyFont="1" applyBorder="1" applyAlignment="1">
      <alignment horizontal="right" vertical="center" wrapText="1"/>
    </xf>
    <xf numFmtId="164" fontId="24" fillId="0" borderId="11" xfId="0" applyNumberFormat="1" applyFont="1" applyBorder="1" applyAlignment="1">
      <alignment vertical="center"/>
    </xf>
    <xf numFmtId="164" fontId="24" fillId="0" borderId="6" xfId="0" applyNumberFormat="1" applyFont="1" applyBorder="1" applyAlignment="1">
      <alignment vertical="center"/>
    </xf>
    <xf numFmtId="164" fontId="24" fillId="0" borderId="15" xfId="0" applyNumberFormat="1" applyFont="1" applyBorder="1" applyAlignment="1">
      <alignment horizontal="center" vertical="center"/>
    </xf>
    <xf numFmtId="164" fontId="24" fillId="0" borderId="11" xfId="0" applyNumberFormat="1" applyFont="1" applyBorder="1" applyAlignment="1">
      <alignment horizontal="center" vertical="center" wrapText="1"/>
    </xf>
    <xf numFmtId="164" fontId="24" fillId="0" borderId="48" xfId="0" applyNumberFormat="1" applyFont="1" applyBorder="1" applyAlignment="1">
      <alignment horizontal="center" vertical="center" wrapText="1"/>
    </xf>
    <xf numFmtId="164" fontId="24" fillId="0" borderId="6" xfId="0" applyNumberFormat="1" applyFont="1" applyBorder="1" applyAlignment="1">
      <alignment horizontal="center" vertical="center" wrapText="1"/>
    </xf>
    <xf numFmtId="164" fontId="24" fillId="0" borderId="6" xfId="0" applyNumberFormat="1" applyFont="1" applyBorder="1" applyAlignment="1">
      <alignment horizontal="right" vertical="center"/>
    </xf>
    <xf numFmtId="164" fontId="24" fillId="0" borderId="15" xfId="0" applyNumberFormat="1" applyFont="1" applyBorder="1" applyAlignment="1">
      <alignment horizontal="right" vertical="center" wrapText="1"/>
    </xf>
    <xf numFmtId="164" fontId="24" fillId="0" borderId="11" xfId="0" applyNumberFormat="1" applyFont="1" applyBorder="1" applyAlignment="1">
      <alignment horizontal="right" vertical="center"/>
    </xf>
    <xf numFmtId="164" fontId="1" fillId="0" borderId="52" xfId="0" applyNumberFormat="1" applyFont="1" applyBorder="1"/>
    <xf numFmtId="164" fontId="27" fillId="0" borderId="11" xfId="0" applyNumberFormat="1" applyFont="1" applyBorder="1" applyAlignment="1">
      <alignment horizontal="center" vertical="center" wrapText="1"/>
    </xf>
    <xf numFmtId="164" fontId="26" fillId="0" borderId="48" xfId="0" applyNumberFormat="1" applyFont="1" applyBorder="1" applyAlignment="1">
      <alignment horizontal="right" vertical="center"/>
    </xf>
    <xf numFmtId="164" fontId="19" fillId="0" borderId="48" xfId="0" applyNumberFormat="1" applyFont="1" applyBorder="1" applyAlignment="1">
      <alignment vertical="top"/>
    </xf>
    <xf numFmtId="164" fontId="16" fillId="0" borderId="48" xfId="0" applyNumberFormat="1" applyFont="1" applyBorder="1"/>
    <xf numFmtId="164" fontId="24" fillId="0" borderId="11" xfId="0" applyNumberFormat="1" applyFont="1" applyBorder="1" applyAlignment="1">
      <alignment vertical="center" wrapText="1"/>
    </xf>
    <xf numFmtId="164" fontId="24" fillId="0" borderId="48" xfId="0" applyNumberFormat="1" applyFont="1" applyBorder="1" applyAlignment="1">
      <alignment vertical="center" wrapText="1"/>
    </xf>
    <xf numFmtId="164" fontId="24" fillId="0" borderId="6" xfId="0" applyNumberFormat="1" applyFont="1" applyBorder="1" applyAlignment="1">
      <alignment vertical="center" wrapText="1"/>
    </xf>
    <xf numFmtId="164" fontId="0" fillId="0" borderId="48" xfId="0" applyNumberFormat="1" applyBorder="1"/>
    <xf numFmtId="0" fontId="28" fillId="3" borderId="50" xfId="0" applyFont="1" applyFill="1" applyBorder="1" applyAlignment="1">
      <alignment vertical="center" wrapText="1"/>
    </xf>
    <xf numFmtId="0" fontId="29" fillId="3" borderId="51" xfId="0" applyFont="1" applyFill="1" applyBorder="1" applyAlignment="1">
      <alignment vertical="center" wrapText="1"/>
    </xf>
    <xf numFmtId="164" fontId="29" fillId="3" borderId="51" xfId="0" applyNumberFormat="1" applyFont="1" applyFill="1" applyBorder="1" applyAlignment="1">
      <alignment vertical="center" wrapText="1"/>
    </xf>
    <xf numFmtId="164" fontId="29" fillId="3" borderId="49" xfId="0" applyNumberFormat="1" applyFont="1" applyFill="1" applyBorder="1" applyAlignment="1">
      <alignment vertical="center" wrapText="1"/>
    </xf>
    <xf numFmtId="164" fontId="29" fillId="3" borderId="51" xfId="0" applyNumberFormat="1" applyFont="1" applyFill="1" applyBorder="1" applyAlignment="1">
      <alignment horizontal="right" vertical="center" wrapText="1"/>
    </xf>
    <xf numFmtId="164" fontId="29" fillId="3" borderId="49" xfId="0" applyNumberFormat="1" applyFont="1" applyFill="1" applyBorder="1" applyAlignment="1">
      <alignment horizontal="right" vertical="center" wrapText="1"/>
    </xf>
    <xf numFmtId="0" fontId="29" fillId="3" borderId="51" xfId="0" applyFont="1" applyFill="1" applyBorder="1" applyAlignment="1">
      <alignment vertical="center"/>
    </xf>
    <xf numFmtId="164" fontId="29" fillId="3" borderId="51" xfId="0" applyNumberFormat="1" applyFont="1" applyFill="1" applyBorder="1" applyAlignment="1">
      <alignment vertical="center"/>
    </xf>
    <xf numFmtId="164" fontId="29" fillId="3" borderId="49" xfId="0" applyNumberFormat="1" applyFont="1" applyFill="1" applyBorder="1" applyAlignment="1">
      <alignment vertical="center"/>
    </xf>
    <xf numFmtId="0" fontId="29" fillId="3" borderId="51" xfId="0" applyFont="1" applyFill="1" applyBorder="1" applyAlignment="1">
      <alignment horizontal="center" vertical="center"/>
    </xf>
    <xf numFmtId="164" fontId="29" fillId="3" borderId="51" xfId="0" applyNumberFormat="1" applyFont="1" applyFill="1" applyBorder="1" applyAlignment="1">
      <alignment horizontal="center" vertical="center"/>
    </xf>
    <xf numFmtId="164" fontId="29" fillId="3" borderId="49" xfId="0" applyNumberFormat="1" applyFont="1" applyFill="1" applyBorder="1" applyAlignment="1">
      <alignment horizontal="center" vertical="center"/>
    </xf>
    <xf numFmtId="0" fontId="29" fillId="3" borderId="51" xfId="0" applyFont="1" applyFill="1" applyBorder="1" applyAlignment="1">
      <alignment horizontal="center" vertical="center" wrapText="1"/>
    </xf>
    <xf numFmtId="164" fontId="29" fillId="3" borderId="51" xfId="0" applyNumberFormat="1" applyFont="1" applyFill="1" applyBorder="1" applyAlignment="1">
      <alignment horizontal="center" vertical="center" wrapText="1"/>
    </xf>
    <xf numFmtId="164" fontId="29" fillId="3" borderId="49" xfId="0" applyNumberFormat="1" applyFont="1" applyFill="1" applyBorder="1" applyAlignment="1">
      <alignment horizontal="center" vertical="center" wrapText="1"/>
    </xf>
    <xf numFmtId="0" fontId="28" fillId="3" borderId="51" xfId="0" applyFont="1" applyFill="1" applyBorder="1" applyAlignment="1">
      <alignment horizontal="center" vertical="center" wrapText="1"/>
    </xf>
    <xf numFmtId="0" fontId="28" fillId="3" borderId="51" xfId="0" applyFont="1" applyFill="1" applyBorder="1" applyAlignment="1">
      <alignment vertical="center" wrapText="1"/>
    </xf>
    <xf numFmtId="164" fontId="28" fillId="3" borderId="50" xfId="0" applyNumberFormat="1" applyFont="1" applyFill="1" applyBorder="1" applyAlignment="1">
      <alignment vertical="center"/>
    </xf>
    <xf numFmtId="164" fontId="24" fillId="0" borderId="15" xfId="0" applyNumberFormat="1" applyFont="1" applyBorder="1" applyAlignment="1">
      <alignment vertical="center" wrapText="1"/>
    </xf>
    <xf numFmtId="0" fontId="17" fillId="0" borderId="0" xfId="0" applyFont="1"/>
    <xf numFmtId="164" fontId="28" fillId="3" borderId="1" xfId="0" applyNumberFormat="1" applyFont="1" applyFill="1" applyBorder="1" applyAlignment="1">
      <alignment horizontal="center" vertical="center" wrapText="1"/>
    </xf>
    <xf numFmtId="164" fontId="28" fillId="3" borderId="1" xfId="0" applyNumberFormat="1" applyFont="1" applyFill="1" applyBorder="1" applyAlignment="1">
      <alignment horizontal="right" vertical="center" wrapText="1"/>
    </xf>
    <xf numFmtId="164" fontId="28" fillId="3" borderId="1" xfId="0" applyNumberFormat="1" applyFont="1" applyFill="1" applyBorder="1" applyAlignment="1">
      <alignment horizontal="right" vertical="center"/>
    </xf>
    <xf numFmtId="164" fontId="7" fillId="0" borderId="0" xfId="0" applyNumberFormat="1" applyFont="1"/>
    <xf numFmtId="164" fontId="0" fillId="0" borderId="0" xfId="0" applyNumberFormat="1" applyFont="1"/>
    <xf numFmtId="164" fontId="17" fillId="0" borderId="0" xfId="0" applyNumberFormat="1" applyFont="1"/>
    <xf numFmtId="0" fontId="25" fillId="0" borderId="6" xfId="0" applyFont="1" applyBorder="1" applyAlignment="1">
      <alignment vertical="center"/>
    </xf>
    <xf numFmtId="9" fontId="24" fillId="0" borderId="6" xfId="0" applyNumberFormat="1" applyFont="1" applyBorder="1" applyAlignment="1">
      <alignment vertical="center"/>
    </xf>
    <xf numFmtId="164" fontId="26" fillId="0" borderId="6" xfId="0" applyNumberFormat="1" applyFont="1" applyBorder="1" applyAlignment="1">
      <alignment horizontal="right" vertical="center"/>
    </xf>
    <xf numFmtId="164" fontId="28" fillId="3" borderId="51" xfId="0" applyNumberFormat="1" applyFont="1" applyFill="1" applyBorder="1" applyAlignment="1">
      <alignment vertical="center" wrapText="1"/>
    </xf>
    <xf numFmtId="164" fontId="28" fillId="3" borderId="49" xfId="0" applyNumberFormat="1" applyFont="1" applyFill="1" applyBorder="1" applyAlignment="1">
      <alignment vertical="center" wrapText="1"/>
    </xf>
    <xf numFmtId="164" fontId="0" fillId="0" borderId="0" xfId="0" applyNumberFormat="1" applyAlignment="1">
      <alignment horizontal="left" vertical="top"/>
    </xf>
    <xf numFmtId="0" fontId="31" fillId="0" borderId="0" xfId="0" applyFont="1" applyAlignment="1">
      <alignment vertical="center"/>
    </xf>
    <xf numFmtId="0" fontId="19" fillId="0" borderId="0" xfId="0" applyFont="1" applyAlignment="1">
      <alignment vertical="center" wrapText="1"/>
    </xf>
    <xf numFmtId="0" fontId="34" fillId="0" borderId="0" xfId="0" applyFont="1" applyAlignment="1">
      <alignment vertical="center"/>
    </xf>
    <xf numFmtId="0" fontId="34" fillId="0" borderId="0" xfId="0" applyFont="1" applyAlignment="1">
      <alignment horizontal="justify" vertical="center"/>
    </xf>
    <xf numFmtId="0" fontId="16" fillId="0" borderId="48" xfId="0" applyFont="1" applyBorder="1" applyAlignment="1">
      <alignment vertical="center" wrapText="1"/>
    </xf>
    <xf numFmtId="0" fontId="15" fillId="0" borderId="48" xfId="0" applyFont="1" applyBorder="1" applyAlignment="1">
      <alignment vertical="center" wrapText="1"/>
    </xf>
    <xf numFmtId="0" fontId="15" fillId="0" borderId="48" xfId="0" applyFont="1" applyBorder="1" applyAlignment="1">
      <alignment vertical="center" wrapText="1"/>
    </xf>
    <xf numFmtId="0" fontId="15" fillId="0" borderId="48" xfId="0" applyFont="1" applyBorder="1" applyAlignment="1">
      <alignment horizontal="center" vertical="center" wrapText="1"/>
    </xf>
    <xf numFmtId="0" fontId="16" fillId="0" borderId="0" xfId="0" applyFont="1" applyBorder="1" applyAlignment="1">
      <alignment horizontal="left" vertical="center" wrapText="1"/>
    </xf>
    <xf numFmtId="0" fontId="16" fillId="0" borderId="48" xfId="0" applyFont="1" applyBorder="1" applyAlignment="1">
      <alignment horizontal="center" vertical="center" wrapText="1"/>
    </xf>
    <xf numFmtId="0" fontId="16" fillId="0" borderId="48" xfId="0" applyFont="1" applyBorder="1" applyAlignment="1">
      <alignment horizontal="right" vertical="center" wrapText="1"/>
    </xf>
    <xf numFmtId="9" fontId="15" fillId="0" borderId="48"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15" fillId="0" borderId="48" xfId="0" applyFont="1" applyBorder="1" applyAlignment="1">
      <alignment horizontal="left" vertical="center" wrapText="1"/>
    </xf>
    <xf numFmtId="0" fontId="15" fillId="0" borderId="48" xfId="0" applyFont="1" applyBorder="1" applyAlignment="1">
      <alignment horizontal="left" vertical="center" wrapText="1" indent="1"/>
    </xf>
    <xf numFmtId="0" fontId="15" fillId="0" borderId="6" xfId="0" applyFont="1" applyBorder="1" applyAlignment="1">
      <alignment horizontal="center" vertical="center" wrapText="1"/>
    </xf>
    <xf numFmtId="0" fontId="16" fillId="0" borderId="48" xfId="0" applyFont="1" applyBorder="1" applyAlignment="1">
      <alignment horizontal="left" vertical="center" wrapText="1" indent="3"/>
    </xf>
    <xf numFmtId="0" fontId="35" fillId="0" borderId="0" xfId="0" applyFont="1" applyAlignment="1">
      <alignment vertical="center"/>
    </xf>
    <xf numFmtId="0" fontId="30" fillId="0" borderId="0" xfId="0" applyFont="1" applyAlignment="1">
      <alignment horizontal="left" vertical="center"/>
    </xf>
    <xf numFmtId="0" fontId="36" fillId="0" borderId="0" xfId="0" applyFont="1" applyAlignment="1">
      <alignment vertical="center"/>
    </xf>
    <xf numFmtId="0" fontId="0" fillId="0" borderId="0" xfId="0" applyAlignment="1">
      <alignment horizontal="left" vertical="top" wrapText="1"/>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0" fillId="0" borderId="5" xfId="0" applyFont="1" applyFill="1" applyBorder="1" applyAlignment="1">
      <alignment horizontal="left"/>
    </xf>
    <xf numFmtId="0" fontId="11" fillId="0" borderId="5" xfId="0" applyFont="1" applyBorder="1" applyAlignment="1"/>
    <xf numFmtId="0" fontId="7" fillId="0" borderId="0" xfId="0" applyFont="1" applyAlignment="1">
      <alignment horizontal="left" vertical="top" wrapText="1"/>
    </xf>
    <xf numFmtId="0" fontId="24" fillId="0" borderId="6" xfId="0" applyFont="1" applyBorder="1" applyAlignment="1">
      <alignment horizontal="left" vertical="center" wrapText="1"/>
    </xf>
    <xf numFmtId="0" fontId="24" fillId="0" borderId="15" xfId="0" applyFont="1" applyBorder="1" applyAlignment="1">
      <alignment horizontal="left" vertical="center" wrapText="1"/>
    </xf>
    <xf numFmtId="0" fontId="24" fillId="0" borderId="11" xfId="0" applyFont="1" applyBorder="1" applyAlignment="1">
      <alignment horizontal="left" vertical="center" wrapText="1"/>
    </xf>
    <xf numFmtId="0" fontId="24" fillId="0" borderId="1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8" xfId="0" applyFont="1" applyBorder="1" applyAlignment="1">
      <alignment vertical="center" wrapText="1"/>
    </xf>
    <xf numFmtId="0" fontId="24" fillId="0" borderId="6" xfId="0" applyFont="1" applyBorder="1" applyAlignment="1">
      <alignment vertical="center" wrapText="1"/>
    </xf>
    <xf numFmtId="0" fontId="24" fillId="0" borderId="11" xfId="0" applyFont="1" applyBorder="1" applyAlignment="1">
      <alignment vertical="center" wrapText="1"/>
    </xf>
    <xf numFmtId="0" fontId="27" fillId="0" borderId="11" xfId="0" applyFont="1" applyBorder="1" applyAlignment="1">
      <alignment horizontal="center" vertical="center" wrapText="1"/>
    </xf>
    <xf numFmtId="164" fontId="24" fillId="0" borderId="11" xfId="0" applyNumberFormat="1" applyFont="1" applyBorder="1" applyAlignment="1">
      <alignment horizontal="center" vertical="center" wrapText="1"/>
    </xf>
    <xf numFmtId="164" fontId="24" fillId="0" borderId="48" xfId="0" applyNumberFormat="1" applyFont="1" applyBorder="1" applyAlignment="1">
      <alignment horizontal="center" vertical="center" wrapText="1"/>
    </xf>
    <xf numFmtId="164" fontId="24" fillId="0" borderId="48" xfId="0" applyNumberFormat="1" applyFont="1" applyBorder="1" applyAlignment="1">
      <alignment horizontal="right" vertical="center" wrapText="1"/>
    </xf>
    <xf numFmtId="164" fontId="24" fillId="0" borderId="11" xfId="0" applyNumberFormat="1" applyFont="1" applyBorder="1" applyAlignment="1">
      <alignment horizontal="right" vertical="center" wrapText="1"/>
    </xf>
    <xf numFmtId="164" fontId="24" fillId="0" borderId="6" xfId="0" applyNumberFormat="1" applyFont="1" applyBorder="1" applyAlignment="1">
      <alignment horizontal="right" vertical="center" wrapText="1"/>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59" xfId="0" applyFont="1" applyBorder="1" applyAlignment="1">
      <alignment horizontal="left" vertical="center" wrapText="1"/>
    </xf>
    <xf numFmtId="0" fontId="15" fillId="0" borderId="48" xfId="0" applyFont="1" applyBorder="1" applyAlignment="1">
      <alignment horizontal="left" vertical="center" wrapText="1"/>
    </xf>
    <xf numFmtId="0" fontId="16" fillId="0" borderId="0" xfId="0" applyFont="1" applyBorder="1" applyAlignment="1">
      <alignment horizontal="left" vertical="center" wrapText="1"/>
    </xf>
    <xf numFmtId="0" fontId="16" fillId="0" borderId="48" xfId="0" applyFont="1" applyBorder="1" applyAlignment="1">
      <alignment horizontal="center" vertical="center" wrapText="1"/>
    </xf>
    <xf numFmtId="0" fontId="16" fillId="0" borderId="48" xfId="0" applyFont="1" applyBorder="1" applyAlignment="1">
      <alignment horizontal="left" vertical="center" wrapText="1"/>
    </xf>
    <xf numFmtId="0" fontId="15" fillId="0" borderId="6" xfId="0" applyFont="1" applyBorder="1" applyAlignment="1">
      <alignment horizontal="left" vertical="center" wrapText="1"/>
    </xf>
    <xf numFmtId="0" fontId="15" fillId="0" borderId="16" xfId="0" applyFont="1" applyBorder="1" applyAlignment="1">
      <alignment horizontal="left" vertical="center" wrapText="1"/>
    </xf>
    <xf numFmtId="0" fontId="15" fillId="0" borderId="0" xfId="0" applyFont="1" applyBorder="1" applyAlignment="1">
      <alignment horizontal="left" vertical="center" wrapText="1"/>
    </xf>
    <xf numFmtId="0" fontId="15" fillId="0" borderId="18" xfId="0" applyFont="1" applyBorder="1" applyAlignment="1">
      <alignment horizontal="left" vertical="center" wrapText="1"/>
    </xf>
    <xf numFmtId="0" fontId="15" fillId="0" borderId="12" xfId="0" applyFont="1" applyBorder="1" applyAlignment="1">
      <alignment horizontal="left" vertical="center" wrapText="1"/>
    </xf>
    <xf numFmtId="0" fontId="15" fillId="0" borderId="5" xfId="0" applyFont="1" applyBorder="1" applyAlignment="1">
      <alignment horizontal="left" vertical="center" wrapText="1"/>
    </xf>
    <xf numFmtId="0" fontId="15" fillId="0" borderId="14" xfId="0" applyFont="1" applyBorder="1" applyAlignment="1">
      <alignment horizontal="left" vertical="center" wrapText="1"/>
    </xf>
    <xf numFmtId="0" fontId="15" fillId="0" borderId="54" xfId="0" applyFont="1" applyBorder="1" applyAlignment="1">
      <alignment horizontal="left" vertical="center" wrapText="1"/>
    </xf>
    <xf numFmtId="0" fontId="15" fillId="0" borderId="55" xfId="0" applyFont="1" applyBorder="1" applyAlignment="1">
      <alignment horizontal="left" vertical="center" wrapText="1"/>
    </xf>
    <xf numFmtId="0" fontId="15" fillId="0" borderId="56" xfId="0" applyFont="1" applyBorder="1" applyAlignment="1">
      <alignment horizontal="left" vertical="center" wrapText="1"/>
    </xf>
    <xf numFmtId="0" fontId="16" fillId="0" borderId="48" xfId="0" applyFont="1" applyBorder="1" applyAlignment="1">
      <alignment vertical="center" wrapText="1"/>
    </xf>
    <xf numFmtId="0" fontId="15" fillId="0" borderId="48" xfId="0" applyFont="1" applyBorder="1" applyAlignment="1">
      <alignment vertical="center" wrapText="1"/>
    </xf>
    <xf numFmtId="0" fontId="15" fillId="0" borderId="48"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16" fillId="0" borderId="59" xfId="0" applyFont="1" applyBorder="1" applyAlignment="1">
      <alignment horizontal="center" vertical="center" wrapText="1"/>
    </xf>
    <xf numFmtId="0" fontId="32" fillId="0" borderId="48" xfId="0" applyFont="1" applyBorder="1" applyAlignment="1">
      <alignment horizontal="left" vertical="center" wrapText="1" indent="1"/>
    </xf>
    <xf numFmtId="0" fontId="15" fillId="0" borderId="48" xfId="0" applyFont="1" applyBorder="1" applyAlignment="1">
      <alignment horizontal="left" vertical="center" wrapText="1" indent="1"/>
    </xf>
    <xf numFmtId="0" fontId="16" fillId="0" borderId="48" xfId="0" applyFont="1" applyBorder="1" applyAlignment="1">
      <alignment horizontal="left" vertical="center" wrapText="1" indent="1"/>
    </xf>
    <xf numFmtId="0" fontId="34" fillId="0" borderId="0" xfId="0" applyFont="1" applyAlignment="1">
      <alignment horizontal="left" vertical="top" wrapText="1"/>
    </xf>
    <xf numFmtId="0" fontId="16" fillId="0" borderId="5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2838933</xdr:colOff>
      <xdr:row>5</xdr:row>
      <xdr:rowOff>257176</xdr:rowOff>
    </xdr:from>
    <xdr:to>
      <xdr:col>0</xdr:col>
      <xdr:colOff>5334501</xdr:colOff>
      <xdr:row>9</xdr:row>
      <xdr:rowOff>219075</xdr:rowOff>
    </xdr:to>
    <xdr:pic>
      <xdr:nvPicPr>
        <xdr:cNvPr id="3"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2838933" y="1990726"/>
          <a:ext cx="2495568" cy="1428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cuments/Karoo%20Hoogland/Budget%202017%202018/A1%20Schedule/A1%20Schedule%20-%20mSCOA%20vs%206.1%20-%20NC%20066%20Draft%20Comple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sheetData sheetId="1"/>
      <sheetData sheetId="2">
        <row r="2">
          <cell r="B2" t="str">
            <v>2015/16</v>
          </cell>
        </row>
        <row r="3">
          <cell r="B3" t="str">
            <v>2014/15</v>
          </cell>
        </row>
        <row r="4">
          <cell r="B4" t="str">
            <v>2013/14</v>
          </cell>
        </row>
        <row r="5">
          <cell r="B5" t="str">
            <v>Current Year 2016/17</v>
          </cell>
        </row>
        <row r="7">
          <cell r="B7" t="str">
            <v>2017/18 Medium Term Revenue &amp; Expenditure Framework</v>
          </cell>
        </row>
        <row r="9">
          <cell r="B9" t="str">
            <v>Audited Outcome</v>
          </cell>
        </row>
        <row r="11">
          <cell r="B11" t="str">
            <v>Pre-audit outcome</v>
          </cell>
        </row>
        <row r="12">
          <cell r="B12" t="str">
            <v>Original Budget</v>
          </cell>
        </row>
        <row r="13">
          <cell r="B13" t="str">
            <v>Adjusted Budget</v>
          </cell>
        </row>
        <row r="14">
          <cell r="B14" t="str">
            <v>Full Year Forecast</v>
          </cell>
        </row>
        <row r="15">
          <cell r="B15" t="str">
            <v>Budget Year 2017/18</v>
          </cell>
        </row>
        <row r="16">
          <cell r="B16" t="str">
            <v>Budget Year +1 2018/19</v>
          </cell>
        </row>
        <row r="17">
          <cell r="B17" t="str">
            <v>Budget Year +2 2019/20</v>
          </cell>
        </row>
        <row r="30">
          <cell r="B30" t="str">
            <v>Description</v>
          </cell>
        </row>
        <row r="93">
          <cell r="B93" t="str">
            <v>NC066 Karoo Hoogland</v>
          </cell>
        </row>
        <row r="100">
          <cell r="B100" t="str">
            <v>Table A1 Budget Summary</v>
          </cell>
        </row>
      </sheetData>
      <sheetData sheetId="3"/>
      <sheetData sheetId="4"/>
      <sheetData sheetId="5"/>
      <sheetData sheetId="6"/>
      <sheetData sheetId="7"/>
      <sheetData sheetId="8"/>
      <sheetData sheetId="9"/>
      <sheetData sheetId="10"/>
      <sheetData sheetId="11">
        <row r="7">
          <cell r="D7">
            <v>0</v>
          </cell>
          <cell r="E7">
            <v>0</v>
          </cell>
          <cell r="F7">
            <v>0</v>
          </cell>
          <cell r="G7">
            <v>0</v>
          </cell>
          <cell r="H7">
            <v>0</v>
          </cell>
          <cell r="I7">
            <v>0</v>
          </cell>
        </row>
        <row r="8">
          <cell r="D8">
            <v>0</v>
          </cell>
          <cell r="E8">
            <v>0</v>
          </cell>
          <cell r="F8">
            <v>0</v>
          </cell>
          <cell r="G8">
            <v>0</v>
          </cell>
          <cell r="H8">
            <v>0</v>
          </cell>
          <cell r="I8">
            <v>0</v>
          </cell>
        </row>
        <row r="9">
          <cell r="D9">
            <v>0</v>
          </cell>
          <cell r="E9">
            <v>0</v>
          </cell>
          <cell r="F9">
            <v>0</v>
          </cell>
          <cell r="G9">
            <v>0</v>
          </cell>
          <cell r="H9">
            <v>0</v>
          </cell>
          <cell r="I9">
            <v>0</v>
          </cell>
        </row>
        <row r="19">
          <cell r="D19">
            <v>0</v>
          </cell>
          <cell r="E19">
            <v>0</v>
          </cell>
          <cell r="F19">
            <v>0</v>
          </cell>
          <cell r="G19">
            <v>0</v>
          </cell>
          <cell r="H19">
            <v>0</v>
          </cell>
          <cell r="I19">
            <v>0</v>
          </cell>
        </row>
        <row r="20">
          <cell r="J20">
            <v>0</v>
          </cell>
        </row>
        <row r="21">
          <cell r="D21">
            <v>0</v>
          </cell>
          <cell r="E21">
            <v>0</v>
          </cell>
          <cell r="F21">
            <v>0</v>
          </cell>
          <cell r="G21">
            <v>0</v>
          </cell>
          <cell r="H21">
            <v>0</v>
          </cell>
          <cell r="I21">
            <v>0</v>
          </cell>
        </row>
        <row r="27">
          <cell r="D27">
            <v>0</v>
          </cell>
          <cell r="E27">
            <v>0</v>
          </cell>
          <cell r="F27">
            <v>0</v>
          </cell>
          <cell r="G27">
            <v>0</v>
          </cell>
          <cell r="H27">
            <v>0</v>
          </cell>
          <cell r="I27">
            <v>0</v>
          </cell>
        </row>
        <row r="29">
          <cell r="D29">
            <v>0</v>
          </cell>
          <cell r="E29">
            <v>0</v>
          </cell>
          <cell r="F29">
            <v>0</v>
          </cell>
          <cell r="G29">
            <v>0</v>
          </cell>
          <cell r="H29">
            <v>0</v>
          </cell>
          <cell r="I29">
            <v>0</v>
          </cell>
        </row>
        <row r="31">
          <cell r="D31">
            <v>0</v>
          </cell>
          <cell r="E31">
            <v>0</v>
          </cell>
          <cell r="F31">
            <v>0</v>
          </cell>
          <cell r="G31">
            <v>0</v>
          </cell>
          <cell r="H31">
            <v>0</v>
          </cell>
          <cell r="I31">
            <v>0</v>
          </cell>
        </row>
        <row r="32">
          <cell r="D32">
            <v>0</v>
          </cell>
          <cell r="E32">
            <v>0</v>
          </cell>
          <cell r="F32">
            <v>0</v>
          </cell>
          <cell r="G32">
            <v>0</v>
          </cell>
          <cell r="H32">
            <v>0</v>
          </cell>
          <cell r="I32">
            <v>0</v>
          </cell>
        </row>
        <row r="33">
          <cell r="D33">
            <v>0</v>
          </cell>
          <cell r="E33">
            <v>0</v>
          </cell>
          <cell r="F33">
            <v>0</v>
          </cell>
          <cell r="G33">
            <v>0</v>
          </cell>
          <cell r="H33">
            <v>0</v>
          </cell>
          <cell r="I33">
            <v>0</v>
          </cell>
        </row>
        <row r="35">
          <cell r="D35">
            <v>0</v>
          </cell>
          <cell r="E35">
            <v>0</v>
          </cell>
          <cell r="F35">
            <v>0</v>
          </cell>
          <cell r="G35">
            <v>0</v>
          </cell>
          <cell r="H35">
            <v>0</v>
          </cell>
          <cell r="I35">
            <v>0</v>
          </cell>
        </row>
        <row r="41">
          <cell r="D41">
            <v>0</v>
          </cell>
          <cell r="E41">
            <v>0</v>
          </cell>
          <cell r="F41">
            <v>0</v>
          </cell>
          <cell r="G41">
            <v>0</v>
          </cell>
          <cell r="H41">
            <v>0</v>
          </cell>
          <cell r="I41">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opLeftCell="A4" workbookViewId="0">
      <selection activeCell="A12" sqref="A12"/>
    </sheetView>
  </sheetViews>
  <sheetFormatPr defaultRowHeight="15" x14ac:dyDescent="0.25"/>
  <cols>
    <col min="1" max="1" width="179" customWidth="1"/>
    <col min="2" max="4" width="30.7109375" customWidth="1"/>
    <col min="5" max="6" width="20.7109375" customWidth="1"/>
  </cols>
  <sheetData>
    <row r="1" spans="1:1" ht="45" x14ac:dyDescent="0.25">
      <c r="A1" s="2" t="s">
        <v>0</v>
      </c>
    </row>
    <row r="2" spans="1:1" ht="45" x14ac:dyDescent="0.25">
      <c r="A2" s="3" t="s">
        <v>1</v>
      </c>
    </row>
    <row r="3" spans="1:1" ht="15.75" x14ac:dyDescent="0.25">
      <c r="A3" s="4"/>
    </row>
    <row r="4" spans="1:1" ht="15.75" x14ac:dyDescent="0.25">
      <c r="A4" s="4"/>
    </row>
    <row r="5" spans="1:1" x14ac:dyDescent="0.25">
      <c r="A5" s="5"/>
    </row>
    <row r="6" spans="1:1" ht="54.75" customHeight="1" x14ac:dyDescent="0.25">
      <c r="A6" s="6"/>
    </row>
    <row r="7" spans="1:1" ht="20.25" x14ac:dyDescent="0.25">
      <c r="A7" s="6"/>
    </row>
    <row r="8" spans="1:1" ht="20.25" x14ac:dyDescent="0.25">
      <c r="A8" s="6"/>
    </row>
    <row r="9" spans="1:1" ht="20.25" x14ac:dyDescent="0.25">
      <c r="A9" s="6"/>
    </row>
    <row r="10" spans="1:1" ht="20.25" x14ac:dyDescent="0.25">
      <c r="A10" s="6"/>
    </row>
    <row r="11" spans="1:1" ht="20.25" x14ac:dyDescent="0.25">
      <c r="A11" s="6"/>
    </row>
    <row r="12" spans="1:1" ht="20.25" x14ac:dyDescent="0.25">
      <c r="A12" s="6"/>
    </row>
    <row r="13" spans="1:1" ht="20.25" x14ac:dyDescent="0.25">
      <c r="A13" s="6"/>
    </row>
    <row r="14" spans="1:1" ht="20.25" x14ac:dyDescent="0.25">
      <c r="A14" s="6"/>
    </row>
    <row r="15" spans="1:1" ht="20.25" x14ac:dyDescent="0.25">
      <c r="A15" s="6"/>
    </row>
    <row r="16" spans="1:1" ht="20.25" x14ac:dyDescent="0.25">
      <c r="A16" s="8" t="s">
        <v>2</v>
      </c>
    </row>
    <row r="17" spans="1:1" ht="20.25" x14ac:dyDescent="0.25">
      <c r="A17" s="8"/>
    </row>
    <row r="18" spans="1:1" ht="20.25" x14ac:dyDescent="0.25">
      <c r="A18" s="8" t="s">
        <v>3</v>
      </c>
    </row>
    <row r="19" spans="1:1" ht="15.75" x14ac:dyDescent="0.25">
      <c r="A19" s="4"/>
    </row>
    <row r="20" spans="1:1" ht="15.75" x14ac:dyDescent="0.25">
      <c r="A20" s="4"/>
    </row>
    <row r="21" spans="1:1" ht="24" customHeight="1" thickBot="1" x14ac:dyDescent="0.3">
      <c r="A21" s="7"/>
    </row>
    <row r="22" spans="1:1" ht="19.5" x14ac:dyDescent="0.25">
      <c r="A22" s="1"/>
    </row>
    <row r="23" spans="1:1" ht="19.5" x14ac:dyDescent="0.25">
      <c r="A23" s="1"/>
    </row>
  </sheetData>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selection activeCell="B7" sqref="B7"/>
    </sheetView>
  </sheetViews>
  <sheetFormatPr defaultRowHeight="15" x14ac:dyDescent="0.25"/>
  <sheetData>
    <row r="1" spans="1:18" ht="18.75" x14ac:dyDescent="0.3">
      <c r="A1" s="16">
        <v>1</v>
      </c>
      <c r="B1" s="17" t="s">
        <v>22</v>
      </c>
      <c r="C1" s="11"/>
      <c r="D1" s="9"/>
      <c r="E1" s="9"/>
    </row>
    <row r="2" spans="1:18" x14ac:dyDescent="0.25">
      <c r="A2" t="s">
        <v>4</v>
      </c>
    </row>
    <row r="3" spans="1:18" ht="50.25" customHeight="1" x14ac:dyDescent="0.25">
      <c r="A3" s="209" t="s">
        <v>5</v>
      </c>
      <c r="B3" s="209"/>
      <c r="C3" s="209"/>
      <c r="D3" s="209"/>
      <c r="E3" s="209"/>
      <c r="F3" s="209"/>
      <c r="G3" s="209"/>
      <c r="H3" s="209"/>
      <c r="I3" s="209"/>
      <c r="J3" s="209"/>
      <c r="K3" s="209"/>
      <c r="L3" s="209"/>
      <c r="M3" s="209"/>
      <c r="N3" s="209"/>
      <c r="O3" s="13"/>
      <c r="P3" s="13"/>
      <c r="Q3" s="13"/>
      <c r="R3" s="13"/>
    </row>
    <row r="4" spans="1:18" ht="52.5" customHeight="1" x14ac:dyDescent="0.25">
      <c r="A4" s="209" t="s">
        <v>6</v>
      </c>
      <c r="B4" s="209"/>
      <c r="C4" s="209"/>
      <c r="D4" s="209"/>
      <c r="E4" s="209"/>
      <c r="F4" s="209"/>
      <c r="G4" s="209"/>
      <c r="H4" s="209"/>
      <c r="I4" s="209"/>
      <c r="J4" s="209"/>
      <c r="K4" s="209"/>
      <c r="L4" s="209"/>
      <c r="M4" s="209"/>
      <c r="N4" s="209"/>
      <c r="O4" s="13"/>
      <c r="P4" s="13"/>
      <c r="Q4" s="13"/>
      <c r="R4" s="13"/>
    </row>
    <row r="5" spans="1:18" ht="51.75" customHeight="1" x14ac:dyDescent="0.25">
      <c r="A5" s="209" t="s">
        <v>20</v>
      </c>
      <c r="B5" s="209"/>
      <c r="C5" s="209"/>
      <c r="D5" s="209"/>
      <c r="E5" s="209"/>
      <c r="F5" s="209"/>
      <c r="G5" s="209"/>
      <c r="H5" s="209"/>
      <c r="I5" s="209"/>
      <c r="J5" s="209"/>
      <c r="K5" s="209"/>
      <c r="L5" s="209"/>
      <c r="M5" s="209"/>
      <c r="N5" s="209"/>
      <c r="O5" s="13"/>
      <c r="P5" s="13"/>
      <c r="Q5" s="13"/>
      <c r="R5" s="13"/>
    </row>
    <row r="6" spans="1:18" ht="18.75" customHeight="1" x14ac:dyDescent="0.25">
      <c r="A6" s="10"/>
      <c r="B6" s="10"/>
      <c r="C6" s="10"/>
      <c r="D6" s="10"/>
      <c r="E6" s="10"/>
      <c r="F6" s="10"/>
      <c r="G6" s="10"/>
      <c r="H6" s="10"/>
      <c r="I6" s="10"/>
      <c r="J6" s="10"/>
      <c r="K6" s="10"/>
      <c r="L6" s="10"/>
      <c r="M6" s="10"/>
      <c r="N6" s="10"/>
      <c r="O6" s="10"/>
      <c r="P6" s="10"/>
      <c r="Q6" s="10"/>
      <c r="R6" s="10"/>
    </row>
    <row r="7" spans="1:18" ht="18.75" x14ac:dyDescent="0.3">
      <c r="A7" s="15" t="s">
        <v>21</v>
      </c>
      <c r="B7" s="14" t="s">
        <v>7</v>
      </c>
      <c r="C7" s="9"/>
      <c r="D7" s="9"/>
      <c r="E7" s="9"/>
    </row>
    <row r="9" spans="1:18" ht="45.75" customHeight="1" x14ac:dyDescent="0.25">
      <c r="A9" s="209" t="s">
        <v>8</v>
      </c>
      <c r="B9" s="209"/>
      <c r="C9" s="209"/>
      <c r="D9" s="209"/>
      <c r="E9" s="209"/>
      <c r="F9" s="209"/>
      <c r="G9" s="209"/>
      <c r="H9" s="209"/>
      <c r="I9" s="209"/>
      <c r="J9" s="209"/>
      <c r="K9" s="209"/>
      <c r="L9" s="209"/>
      <c r="M9" s="209"/>
      <c r="N9" s="209"/>
      <c r="O9" s="13"/>
      <c r="P9" s="13"/>
      <c r="Q9" s="13"/>
      <c r="R9" s="13"/>
    </row>
    <row r="10" spans="1:18" ht="51.75" customHeight="1" x14ac:dyDescent="0.25">
      <c r="A10" s="209" t="s">
        <v>9</v>
      </c>
      <c r="B10" s="209"/>
      <c r="C10" s="209"/>
      <c r="D10" s="209"/>
      <c r="E10" s="209"/>
      <c r="F10" s="209"/>
      <c r="G10" s="209"/>
      <c r="H10" s="209"/>
      <c r="I10" s="209"/>
      <c r="J10" s="209"/>
      <c r="K10" s="209"/>
      <c r="L10" s="209"/>
      <c r="M10" s="209"/>
      <c r="N10" s="209"/>
      <c r="O10" s="13"/>
      <c r="P10" s="13"/>
      <c r="Q10" s="13"/>
      <c r="R10" s="13"/>
    </row>
    <row r="11" spans="1:18" ht="48.75" customHeight="1" x14ac:dyDescent="0.25">
      <c r="A11" s="209" t="s">
        <v>10</v>
      </c>
      <c r="B11" s="209"/>
      <c r="C11" s="209"/>
      <c r="D11" s="209"/>
      <c r="E11" s="209"/>
      <c r="F11" s="209"/>
      <c r="G11" s="209"/>
      <c r="H11" s="209"/>
      <c r="I11" s="209"/>
      <c r="J11" s="209"/>
      <c r="K11" s="209"/>
      <c r="L11" s="209"/>
      <c r="M11" s="209"/>
      <c r="N11" s="209"/>
      <c r="O11" s="13"/>
      <c r="P11" s="13"/>
      <c r="Q11" s="13"/>
      <c r="R11" s="13"/>
    </row>
    <row r="12" spans="1:18" s="12" customFormat="1" ht="17.25" customHeight="1" x14ac:dyDescent="0.25">
      <c r="A12" s="12" t="s">
        <v>11</v>
      </c>
      <c r="B12" s="12" t="s">
        <v>12</v>
      </c>
    </row>
    <row r="13" spans="1:18" s="12" customFormat="1" ht="17.25" customHeight="1" x14ac:dyDescent="0.25">
      <c r="A13" s="12" t="s">
        <v>23</v>
      </c>
      <c r="B13" s="12" t="s">
        <v>13</v>
      </c>
    </row>
    <row r="14" spans="1:18" s="12" customFormat="1" ht="17.25" customHeight="1" x14ac:dyDescent="0.25">
      <c r="A14" s="12" t="s">
        <v>24</v>
      </c>
      <c r="B14" s="12" t="s">
        <v>14</v>
      </c>
    </row>
    <row r="15" spans="1:18" s="12" customFormat="1" ht="17.25" customHeight="1" x14ac:dyDescent="0.25">
      <c r="A15" s="12" t="s">
        <v>15</v>
      </c>
    </row>
    <row r="16" spans="1:18" s="12" customFormat="1" ht="17.25" customHeight="1" x14ac:dyDescent="0.25">
      <c r="A16" s="12" t="s">
        <v>16</v>
      </c>
    </row>
    <row r="17" spans="1:18" s="12" customFormat="1" ht="17.25" customHeight="1" x14ac:dyDescent="0.25">
      <c r="A17" s="12" t="s">
        <v>17</v>
      </c>
    </row>
    <row r="18" spans="1:18" s="12" customFormat="1" ht="51" customHeight="1" x14ac:dyDescent="0.25">
      <c r="A18" s="209" t="s">
        <v>18</v>
      </c>
      <c r="B18" s="209"/>
      <c r="C18" s="209"/>
      <c r="D18" s="209"/>
      <c r="E18" s="209"/>
      <c r="F18" s="209"/>
      <c r="G18" s="209"/>
      <c r="H18" s="209"/>
      <c r="I18" s="209"/>
      <c r="J18" s="209"/>
      <c r="K18" s="209"/>
      <c r="L18" s="209"/>
      <c r="M18" s="209"/>
      <c r="N18" s="209"/>
      <c r="O18" s="13"/>
      <c r="P18" s="13"/>
      <c r="Q18" s="13"/>
      <c r="R18" s="13"/>
    </row>
    <row r="19" spans="1:18" s="12" customFormat="1" ht="50.25" customHeight="1" x14ac:dyDescent="0.25">
      <c r="A19" s="209" t="s">
        <v>19</v>
      </c>
      <c r="B19" s="209"/>
      <c r="C19" s="209"/>
      <c r="D19" s="209"/>
      <c r="E19" s="209"/>
      <c r="F19" s="209"/>
      <c r="G19" s="209"/>
      <c r="H19" s="209"/>
      <c r="I19" s="209"/>
      <c r="J19" s="209"/>
      <c r="K19" s="209"/>
      <c r="L19" s="209"/>
      <c r="M19" s="209"/>
      <c r="N19" s="209"/>
      <c r="O19" s="13"/>
      <c r="P19" s="13"/>
      <c r="Q19" s="13"/>
      <c r="R19" s="13"/>
    </row>
  </sheetData>
  <mergeCells count="8">
    <mergeCell ref="A19:N19"/>
    <mergeCell ref="A3:N3"/>
    <mergeCell ref="A4:N4"/>
    <mergeCell ref="A5:N5"/>
    <mergeCell ref="A9:N9"/>
    <mergeCell ref="A10:N10"/>
    <mergeCell ref="A11:N11"/>
    <mergeCell ref="A18:N18"/>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A16" workbookViewId="0">
      <selection activeCell="O16" sqref="O16"/>
    </sheetView>
  </sheetViews>
  <sheetFormatPr defaultRowHeight="15" x14ac:dyDescent="0.25"/>
  <cols>
    <col min="2" max="2" width="33.85546875" customWidth="1"/>
    <col min="4" max="4" width="8.28515625" customWidth="1"/>
    <col min="5" max="5" width="7.42578125" customWidth="1"/>
    <col min="6" max="6" width="6.28515625" bestFit="1" customWidth="1"/>
    <col min="7" max="7" width="6.85546875" bestFit="1" customWidth="1"/>
  </cols>
  <sheetData>
    <row r="1" spans="1:12" ht="18.75" x14ac:dyDescent="0.3">
      <c r="A1" s="16">
        <v>3</v>
      </c>
      <c r="B1" s="14" t="s">
        <v>25</v>
      </c>
    </row>
    <row r="3" spans="1:12" x14ac:dyDescent="0.25">
      <c r="B3" s="215" t="str">
        <f>muni&amp;" - "&amp;Approve1</f>
        <v>NC066 Karoo Hoogland - Table A1 Budget Summary</v>
      </c>
      <c r="C3" s="216"/>
      <c r="D3" s="216"/>
      <c r="E3" s="18"/>
      <c r="F3" s="18"/>
      <c r="G3" s="18"/>
      <c r="H3" s="18"/>
      <c r="I3" s="18"/>
      <c r="J3" s="18"/>
      <c r="K3" s="18"/>
      <c r="L3" s="18"/>
    </row>
    <row r="4" spans="1:12" ht="25.5" customHeight="1" x14ac:dyDescent="0.25">
      <c r="B4" s="19" t="str">
        <f>desc</f>
        <v>Description</v>
      </c>
      <c r="C4" s="20" t="str">
        <f>head1b</f>
        <v>2013/14</v>
      </c>
      <c r="D4" s="21" t="str">
        <f>head1A</f>
        <v>2014/15</v>
      </c>
      <c r="E4" s="22" t="str">
        <f>Head1</f>
        <v>2015/16</v>
      </c>
      <c r="F4" s="210" t="str">
        <f>Head2</f>
        <v>Current Year 2016/17</v>
      </c>
      <c r="G4" s="211"/>
      <c r="H4" s="211"/>
      <c r="I4" s="211"/>
      <c r="J4" s="212" t="str">
        <f>Head3</f>
        <v>2017/18 Medium Term Revenue &amp; Expenditure Framework</v>
      </c>
      <c r="K4" s="213"/>
      <c r="L4" s="214"/>
    </row>
    <row r="5" spans="1:12" ht="29.25" customHeight="1" x14ac:dyDescent="0.25">
      <c r="B5" s="23" t="s">
        <v>26</v>
      </c>
      <c r="C5" s="24" t="str">
        <f>Head5</f>
        <v>Audited Outcome</v>
      </c>
      <c r="D5" s="25" t="str">
        <f>Head5</f>
        <v>Audited Outcome</v>
      </c>
      <c r="E5" s="26" t="str">
        <f>Head5</f>
        <v>Audited Outcome</v>
      </c>
      <c r="F5" s="24" t="str">
        <f>Head6</f>
        <v>Original Budget</v>
      </c>
      <c r="G5" s="25" t="str">
        <f>Head7</f>
        <v>Adjusted Budget</v>
      </c>
      <c r="H5" s="26" t="str">
        <f>Head8</f>
        <v>Full Year Forecast</v>
      </c>
      <c r="I5" s="27" t="str">
        <f>Head5b</f>
        <v>Pre-audit outcome</v>
      </c>
      <c r="J5" s="24" t="str">
        <f>Head9</f>
        <v>Budget Year 2017/18</v>
      </c>
      <c r="K5" s="25" t="str">
        <f>Head10</f>
        <v>Budget Year +1 2018/19</v>
      </c>
      <c r="L5" s="26" t="str">
        <f>Head11</f>
        <v>Budget Year +2 2019/20</v>
      </c>
    </row>
    <row r="6" spans="1:12" x14ac:dyDescent="0.25">
      <c r="B6" s="28" t="s">
        <v>28</v>
      </c>
      <c r="C6" s="29"/>
      <c r="D6" s="30"/>
      <c r="E6" s="31"/>
      <c r="F6" s="29"/>
      <c r="G6" s="30"/>
      <c r="H6" s="31"/>
      <c r="I6" s="32"/>
      <c r="J6" s="29"/>
      <c r="K6" s="30"/>
      <c r="L6" s="31"/>
    </row>
    <row r="7" spans="1:12" ht="21" customHeight="1" x14ac:dyDescent="0.25">
      <c r="B7" s="33" t="s">
        <v>29</v>
      </c>
      <c r="C7" s="34">
        <f>'[1]A4-FinPerf RE'!D7</f>
        <v>0</v>
      </c>
      <c r="D7" s="35">
        <f>'[1]A4-FinPerf RE'!E7</f>
        <v>0</v>
      </c>
      <c r="E7" s="36">
        <f>'[1]A4-FinPerf RE'!F7</f>
        <v>0</v>
      </c>
      <c r="F7" s="37">
        <f>'[1]A4-FinPerf RE'!G7</f>
        <v>0</v>
      </c>
      <c r="G7" s="35">
        <f>'[1]A4-FinPerf RE'!H7</f>
        <v>0</v>
      </c>
      <c r="H7" s="38">
        <f>'[1]A4-FinPerf RE'!I7</f>
        <v>0</v>
      </c>
      <c r="I7" s="39">
        <v>0</v>
      </c>
      <c r="J7" s="37">
        <v>6743000</v>
      </c>
      <c r="K7" s="35">
        <v>7127300</v>
      </c>
      <c r="L7" s="38">
        <v>7529400</v>
      </c>
    </row>
    <row r="8" spans="1:12" x14ac:dyDescent="0.25">
      <c r="B8" s="33" t="s">
        <v>30</v>
      </c>
      <c r="C8" s="35">
        <f>SUM('[1]A4-FinPerf RE'!D8:D12)</f>
        <v>0</v>
      </c>
      <c r="D8" s="35">
        <f>SUM('[1]A4-FinPerf RE'!E8:E12)</f>
        <v>0</v>
      </c>
      <c r="E8" s="36">
        <f>SUM('[1]A4-FinPerf RE'!F8:F12)</f>
        <v>0</v>
      </c>
      <c r="F8" s="37">
        <f>SUM('[1]A4-FinPerf RE'!G8:G12)</f>
        <v>0</v>
      </c>
      <c r="G8" s="35">
        <f>SUM('[1]A4-FinPerf RE'!H8:H12)</f>
        <v>0</v>
      </c>
      <c r="H8" s="38">
        <f>SUM('[1]A4-FinPerf RE'!I8:I12)</f>
        <v>0</v>
      </c>
      <c r="I8" s="39">
        <v>0</v>
      </c>
      <c r="J8" s="37">
        <v>22044700</v>
      </c>
      <c r="K8" s="35">
        <v>23289000</v>
      </c>
      <c r="L8" s="38">
        <v>24587000</v>
      </c>
    </row>
    <row r="9" spans="1:12" x14ac:dyDescent="0.25">
      <c r="B9" s="33" t="s">
        <v>31</v>
      </c>
      <c r="C9" s="35">
        <f>'[1]A4-FinPerf RE'!D14</f>
        <v>0</v>
      </c>
      <c r="D9" s="35">
        <f>'[1]A4-FinPerf RE'!E14</f>
        <v>0</v>
      </c>
      <c r="E9" s="36">
        <f>'[1]A4-FinPerf RE'!F14</f>
        <v>0</v>
      </c>
      <c r="F9" s="37">
        <f>'[1]A4-FinPerf RE'!G14</f>
        <v>0</v>
      </c>
      <c r="G9" s="35">
        <f>'[1]A4-FinPerf RE'!H14</f>
        <v>0</v>
      </c>
      <c r="H9" s="38">
        <f>'[1]A4-FinPerf RE'!I14</f>
        <v>0</v>
      </c>
      <c r="I9" s="39">
        <v>0</v>
      </c>
      <c r="J9" s="37">
        <v>299900</v>
      </c>
      <c r="K9" s="35">
        <v>317600</v>
      </c>
      <c r="L9" s="38">
        <v>336000</v>
      </c>
    </row>
    <row r="10" spans="1:12" x14ac:dyDescent="0.25">
      <c r="B10" s="33" t="s">
        <v>32</v>
      </c>
      <c r="C10" s="35">
        <f>'[1]A4-FinPerf RE'!D20</f>
        <v>0</v>
      </c>
      <c r="D10" s="35">
        <f>'[1]A4-FinPerf RE'!E20</f>
        <v>0</v>
      </c>
      <c r="E10" s="36">
        <f>'[1]A4-FinPerf RE'!F20</f>
        <v>0</v>
      </c>
      <c r="F10" s="37">
        <f>'[1]A4-FinPerf RE'!G20</f>
        <v>0</v>
      </c>
      <c r="G10" s="35">
        <f>'[1]A4-FinPerf RE'!H20</f>
        <v>0</v>
      </c>
      <c r="H10" s="38">
        <f>'[1]A4-FinPerf RE'!I20</f>
        <v>0</v>
      </c>
      <c r="I10" s="39">
        <f>'[1]A4-FinPerf RE'!J20</f>
        <v>0</v>
      </c>
      <c r="J10" s="37">
        <v>29965000</v>
      </c>
      <c r="K10" s="35">
        <v>30115000</v>
      </c>
      <c r="L10" s="38">
        <v>31282000</v>
      </c>
    </row>
    <row r="11" spans="1:12" ht="14.25" customHeight="1" x14ac:dyDescent="0.25">
      <c r="B11" s="33" t="s">
        <v>33</v>
      </c>
      <c r="C11" s="35">
        <f>'[1]A4-FinPerf RE'!D13+'[1]A4-FinPerf RE'!D15+'[1]A4-FinPerf RE'!D16+'[1]A4-FinPerf RE'!D17+'[1]A4-FinPerf RE'!D18+'[1]A4-FinPerf RE'!D19+'[1]A4-FinPerf RE'!D21+'[1]A4-FinPerf RE'!D22</f>
        <v>0</v>
      </c>
      <c r="D11" s="35">
        <f>'[1]A4-FinPerf RE'!E13+'[1]A4-FinPerf RE'!E15+'[1]A4-FinPerf RE'!E16+'[1]A4-FinPerf RE'!E17+'[1]A4-FinPerf RE'!E18+'[1]A4-FinPerf RE'!E19+'[1]A4-FinPerf RE'!E21+'[1]A4-FinPerf RE'!E22</f>
        <v>0</v>
      </c>
      <c r="E11" s="36">
        <f>'[1]A4-FinPerf RE'!F13+'[1]A4-FinPerf RE'!F15+'[1]A4-FinPerf RE'!F16+'[1]A4-FinPerf RE'!F17+'[1]A4-FinPerf RE'!F18+'[1]A4-FinPerf RE'!F19+'[1]A4-FinPerf RE'!F21+'[1]A4-FinPerf RE'!F22</f>
        <v>0</v>
      </c>
      <c r="F11" s="37">
        <f>'[1]A4-FinPerf RE'!G13+'[1]A4-FinPerf RE'!G15+'[1]A4-FinPerf RE'!G16+'[1]A4-FinPerf RE'!G17+'[1]A4-FinPerf RE'!G18+'[1]A4-FinPerf RE'!G19+'[1]A4-FinPerf RE'!G21+'[1]A4-FinPerf RE'!G22</f>
        <v>0</v>
      </c>
      <c r="G11" s="35">
        <f>'[1]A4-FinPerf RE'!H13+'[1]A4-FinPerf RE'!H15+'[1]A4-FinPerf RE'!H16+'[1]A4-FinPerf RE'!H17+'[1]A4-FinPerf RE'!H18+'[1]A4-FinPerf RE'!H19+'[1]A4-FinPerf RE'!H21+'[1]A4-FinPerf RE'!H22</f>
        <v>0</v>
      </c>
      <c r="H11" s="38">
        <f>'[1]A4-FinPerf RE'!I13+'[1]A4-FinPerf RE'!I15+'[1]A4-FinPerf RE'!I16+'[1]A4-FinPerf RE'!I17+'[1]A4-FinPerf RE'!I18+'[1]A4-FinPerf RE'!I19+'[1]A4-FinPerf RE'!I21+'[1]A4-FinPerf RE'!I22</f>
        <v>0</v>
      </c>
      <c r="I11" s="39">
        <v>0</v>
      </c>
      <c r="J11" s="37">
        <v>4326800</v>
      </c>
      <c r="K11" s="35">
        <v>4571300</v>
      </c>
      <c r="L11" s="38">
        <v>4831300</v>
      </c>
    </row>
    <row r="12" spans="1:12" ht="15.75" customHeight="1" thickBot="1" x14ac:dyDescent="0.3">
      <c r="B12" s="40" t="s">
        <v>49</v>
      </c>
      <c r="C12" s="43">
        <f t="shared" ref="C12:I12" si="0">SUM(C7:C11)</f>
        <v>0</v>
      </c>
      <c r="D12" s="41">
        <f t="shared" si="0"/>
        <v>0</v>
      </c>
      <c r="E12" s="42">
        <f t="shared" si="0"/>
        <v>0</v>
      </c>
      <c r="F12" s="43">
        <f t="shared" si="0"/>
        <v>0</v>
      </c>
      <c r="G12" s="41">
        <f t="shared" si="0"/>
        <v>0</v>
      </c>
      <c r="H12" s="44">
        <f t="shared" si="0"/>
        <v>0</v>
      </c>
      <c r="I12" s="45">
        <f t="shared" si="0"/>
        <v>0</v>
      </c>
      <c r="J12" s="79">
        <v>63379400</v>
      </c>
      <c r="K12" s="80">
        <v>65420200</v>
      </c>
      <c r="L12" s="81">
        <v>68565700</v>
      </c>
    </row>
    <row r="13" spans="1:12" ht="27" customHeight="1" thickTop="1" x14ac:dyDescent="0.25">
      <c r="B13" s="33" t="s">
        <v>35</v>
      </c>
      <c r="C13" s="35">
        <f>'[1]A4-FinPerf RE'!D26</f>
        <v>0</v>
      </c>
      <c r="D13" s="35">
        <f>'[1]A4-FinPerf RE'!E26</f>
        <v>0</v>
      </c>
      <c r="E13" s="36">
        <f>'[1]A4-FinPerf RE'!F26</f>
        <v>0</v>
      </c>
      <c r="F13" s="37">
        <f>'[1]A4-FinPerf RE'!G26</f>
        <v>0</v>
      </c>
      <c r="G13" s="35">
        <f>'[1]A4-FinPerf RE'!H26</f>
        <v>0</v>
      </c>
      <c r="H13" s="38">
        <f>'[1]A4-FinPerf RE'!I26</f>
        <v>0</v>
      </c>
      <c r="I13" s="39">
        <v>0</v>
      </c>
      <c r="J13" s="37">
        <v>21800200</v>
      </c>
      <c r="K13" s="35">
        <v>23133500</v>
      </c>
      <c r="L13" s="38">
        <v>24735800</v>
      </c>
    </row>
    <row r="14" spans="1:12" x14ac:dyDescent="0.25">
      <c r="B14" s="33" t="s">
        <v>36</v>
      </c>
      <c r="C14" s="35">
        <f>'[1]A4-FinPerf RE'!D27</f>
        <v>0</v>
      </c>
      <c r="D14" s="35">
        <f>'[1]A4-FinPerf RE'!E27</f>
        <v>0</v>
      </c>
      <c r="E14" s="36">
        <f>'[1]A4-FinPerf RE'!F27</f>
        <v>0</v>
      </c>
      <c r="F14" s="37">
        <f>'[1]A4-FinPerf RE'!G27</f>
        <v>0</v>
      </c>
      <c r="G14" s="35">
        <f>'[1]A4-FinPerf RE'!H27</f>
        <v>0</v>
      </c>
      <c r="H14" s="38">
        <f>'[1]A4-FinPerf RE'!I27</f>
        <v>0</v>
      </c>
      <c r="I14" s="39">
        <v>0</v>
      </c>
      <c r="J14" s="37">
        <v>2613000</v>
      </c>
      <c r="K14" s="35">
        <v>2891900</v>
      </c>
      <c r="L14" s="38">
        <v>3092100</v>
      </c>
    </row>
    <row r="15" spans="1:12" x14ac:dyDescent="0.25">
      <c r="B15" s="33" t="s">
        <v>37</v>
      </c>
      <c r="C15" s="35">
        <f>'[1]A4-FinPerf RE'!D29</f>
        <v>0</v>
      </c>
      <c r="D15" s="35">
        <f>'[1]A4-FinPerf RE'!E29</f>
        <v>0</v>
      </c>
      <c r="E15" s="36">
        <f>'[1]A4-FinPerf RE'!F29</f>
        <v>0</v>
      </c>
      <c r="F15" s="37">
        <f>'[1]A4-FinPerf RE'!G29</f>
        <v>0</v>
      </c>
      <c r="G15" s="35">
        <f>'[1]A4-FinPerf RE'!H29</f>
        <v>0</v>
      </c>
      <c r="H15" s="38">
        <f>'[1]A4-FinPerf RE'!I29</f>
        <v>0</v>
      </c>
      <c r="I15" s="39">
        <v>0</v>
      </c>
      <c r="J15" s="37">
        <v>400000</v>
      </c>
      <c r="K15" s="35">
        <v>400000</v>
      </c>
      <c r="L15" s="38">
        <v>400000</v>
      </c>
    </row>
    <row r="16" spans="1:12" x14ac:dyDescent="0.25">
      <c r="B16" s="33" t="s">
        <v>38</v>
      </c>
      <c r="C16" s="35">
        <f>'[1]A4-FinPerf RE'!D30</f>
        <v>0</v>
      </c>
      <c r="D16" s="35">
        <f>'[1]A4-FinPerf RE'!E30</f>
        <v>0</v>
      </c>
      <c r="E16" s="36">
        <f>'[1]A4-FinPerf RE'!F30</f>
        <v>0</v>
      </c>
      <c r="F16" s="37">
        <f>'[1]A4-FinPerf RE'!G30</f>
        <v>0</v>
      </c>
      <c r="G16" s="35">
        <f>'[1]A4-FinPerf RE'!H30</f>
        <v>0</v>
      </c>
      <c r="H16" s="38">
        <f>'[1]A4-FinPerf RE'!I30</f>
        <v>0</v>
      </c>
      <c r="I16" s="39">
        <v>0</v>
      </c>
      <c r="J16" s="37">
        <v>513800</v>
      </c>
      <c r="K16" s="35">
        <v>450500</v>
      </c>
      <c r="L16" s="38">
        <v>380200</v>
      </c>
    </row>
    <row r="17" spans="2:12" x14ac:dyDescent="0.25">
      <c r="B17" s="33" t="s">
        <v>39</v>
      </c>
      <c r="C17" s="35">
        <f>'[1]A4-FinPerf RE'!D31+'[1]A4-FinPerf RE'!D32</f>
        <v>0</v>
      </c>
      <c r="D17" s="35">
        <f>'[1]A4-FinPerf RE'!E31+'[1]A4-FinPerf RE'!E32</f>
        <v>0</v>
      </c>
      <c r="E17" s="36">
        <f>'[1]A4-FinPerf RE'!F31+'[1]A4-FinPerf RE'!F32</f>
        <v>0</v>
      </c>
      <c r="F17" s="37">
        <f>'[1]A4-FinPerf RE'!G31+'[1]A4-FinPerf RE'!G32</f>
        <v>0</v>
      </c>
      <c r="G17" s="35">
        <f>'[1]A4-FinPerf RE'!H31+'[1]A4-FinPerf RE'!H32</f>
        <v>0</v>
      </c>
      <c r="H17" s="38">
        <f>'[1]A4-FinPerf RE'!I31+'[1]A4-FinPerf RE'!I32</f>
        <v>0</v>
      </c>
      <c r="I17" s="39">
        <v>0</v>
      </c>
      <c r="J17" s="37">
        <v>8215600</v>
      </c>
      <c r="K17" s="35">
        <v>8684500</v>
      </c>
      <c r="L17" s="38">
        <v>9179500</v>
      </c>
    </row>
    <row r="18" spans="2:12" x14ac:dyDescent="0.25">
      <c r="B18" s="46" t="s">
        <v>40</v>
      </c>
      <c r="C18" s="35">
        <f>'[1]A4-FinPerf RE'!D34</f>
        <v>0</v>
      </c>
      <c r="D18" s="35">
        <f>'[1]A4-FinPerf RE'!E34</f>
        <v>0</v>
      </c>
      <c r="E18" s="36">
        <f>'[1]A4-FinPerf RE'!F34</f>
        <v>0</v>
      </c>
      <c r="F18" s="37">
        <f>'[1]A4-FinPerf RE'!G34</f>
        <v>0</v>
      </c>
      <c r="G18" s="35">
        <f>'[1]A4-FinPerf RE'!H34</f>
        <v>0</v>
      </c>
      <c r="H18" s="38">
        <f>'[1]A4-FinPerf RE'!I34</f>
        <v>0</v>
      </c>
      <c r="I18" s="39">
        <v>0</v>
      </c>
      <c r="J18" s="37">
        <v>0</v>
      </c>
      <c r="K18" s="35">
        <v>0</v>
      </c>
      <c r="L18" s="38">
        <v>0</v>
      </c>
    </row>
    <row r="19" spans="2:12" x14ac:dyDescent="0.25">
      <c r="B19" s="33" t="s">
        <v>41</v>
      </c>
      <c r="C19" s="35">
        <f>'[1]A4-FinPerf RE'!D28+'[1]A4-FinPerf RE'!D33+'[1]A4-FinPerf RE'!D35+'[1]A4-FinPerf RE'!D36</f>
        <v>0</v>
      </c>
      <c r="D19" s="35">
        <f>'[1]A4-FinPerf RE'!E28+'[1]A4-FinPerf RE'!E33+'[1]A4-FinPerf RE'!E35+'[1]A4-FinPerf RE'!E36</f>
        <v>0</v>
      </c>
      <c r="E19" s="36">
        <f>'[1]A4-FinPerf RE'!F28+'[1]A4-FinPerf RE'!F33+'[1]A4-FinPerf RE'!F35+'[1]A4-FinPerf RE'!F36</f>
        <v>0</v>
      </c>
      <c r="F19" s="37">
        <f>'[1]A4-FinPerf RE'!G28+'[1]A4-FinPerf RE'!G33+'[1]A4-FinPerf RE'!G35+'[1]A4-FinPerf RE'!G36</f>
        <v>0</v>
      </c>
      <c r="G19" s="35">
        <f>'[1]A4-FinPerf RE'!H28+'[1]A4-FinPerf RE'!H33+'[1]A4-FinPerf RE'!H35+'[1]A4-FinPerf RE'!H36</f>
        <v>0</v>
      </c>
      <c r="H19" s="38">
        <f>'[1]A4-FinPerf RE'!I28+'[1]A4-FinPerf RE'!I33+'[1]A4-FinPerf RE'!I35+'[1]A4-FinPerf RE'!I36</f>
        <v>0</v>
      </c>
      <c r="I19" s="39">
        <v>0</v>
      </c>
      <c r="J19" s="37">
        <v>29728700</v>
      </c>
      <c r="K19" s="35">
        <v>29558000</v>
      </c>
      <c r="L19" s="38">
        <v>27569100</v>
      </c>
    </row>
    <row r="20" spans="2:12" ht="15.75" thickBot="1" x14ac:dyDescent="0.3">
      <c r="B20" s="47" t="s">
        <v>50</v>
      </c>
      <c r="C20" s="48">
        <f>SUM(C13:C19)</f>
        <v>0</v>
      </c>
      <c r="D20" s="49">
        <f t="shared" ref="D20:H20" si="1">SUM(D13:D19)</f>
        <v>0</v>
      </c>
      <c r="E20" s="50">
        <f t="shared" si="1"/>
        <v>0</v>
      </c>
      <c r="F20" s="48">
        <f t="shared" si="1"/>
        <v>0</v>
      </c>
      <c r="G20" s="49">
        <f t="shared" si="1"/>
        <v>0</v>
      </c>
      <c r="H20" s="51">
        <f t="shared" si="1"/>
        <v>0</v>
      </c>
      <c r="I20" s="52">
        <v>0</v>
      </c>
      <c r="J20" s="82">
        <v>63271300</v>
      </c>
      <c r="K20" s="83">
        <v>65118400</v>
      </c>
      <c r="L20" s="84">
        <v>65356700</v>
      </c>
    </row>
    <row r="21" spans="2:12" ht="15.75" thickTop="1" x14ac:dyDescent="0.25">
      <c r="B21" s="47" t="s">
        <v>43</v>
      </c>
      <c r="C21" s="53">
        <f t="shared" ref="C21:I21" si="2">C12-C20</f>
        <v>0</v>
      </c>
      <c r="D21" s="54">
        <f t="shared" si="2"/>
        <v>0</v>
      </c>
      <c r="E21" s="55">
        <f t="shared" si="2"/>
        <v>0</v>
      </c>
      <c r="F21" s="53">
        <f t="shared" si="2"/>
        <v>0</v>
      </c>
      <c r="G21" s="54">
        <f t="shared" si="2"/>
        <v>0</v>
      </c>
      <c r="H21" s="56">
        <f t="shared" si="2"/>
        <v>0</v>
      </c>
      <c r="I21" s="57">
        <f t="shared" si="2"/>
        <v>0</v>
      </c>
      <c r="J21" s="37">
        <v>108100</v>
      </c>
      <c r="K21" s="35">
        <v>301800</v>
      </c>
      <c r="L21" s="38">
        <v>3209000</v>
      </c>
    </row>
    <row r="22" spans="2:12" ht="27.75" customHeight="1" x14ac:dyDescent="0.25">
      <c r="B22" s="91" t="s">
        <v>44</v>
      </c>
      <c r="C22" s="37">
        <f>'[1]A4-FinPerf RE'!D40</f>
        <v>0</v>
      </c>
      <c r="D22" s="35">
        <f>'[1]A4-FinPerf RE'!E40</f>
        <v>0</v>
      </c>
      <c r="E22" s="36">
        <f>'[1]A4-FinPerf RE'!F40</f>
        <v>0</v>
      </c>
      <c r="F22" s="37">
        <f>'[1]A4-FinPerf RE'!G40</f>
        <v>0</v>
      </c>
      <c r="G22" s="35">
        <f>'[1]A4-FinPerf RE'!H40</f>
        <v>0</v>
      </c>
      <c r="H22" s="38">
        <f>'[1]A4-FinPerf RE'!I40</f>
        <v>0</v>
      </c>
      <c r="I22" s="39">
        <f>'[1]A4-FinPerf RE'!J40</f>
        <v>0</v>
      </c>
      <c r="J22" s="76">
        <v>8145000</v>
      </c>
      <c r="K22" s="77">
        <v>38340000</v>
      </c>
      <c r="L22" s="78">
        <v>35546000</v>
      </c>
    </row>
    <row r="23" spans="2:12" x14ac:dyDescent="0.25">
      <c r="B23" s="33" t="s">
        <v>45</v>
      </c>
      <c r="C23" s="58">
        <f>'[1]A4-FinPerf RE'!D41+'[1]A4-FinPerf RE'!D42</f>
        <v>0</v>
      </c>
      <c r="D23" s="59">
        <f>'[1]A4-FinPerf RE'!E41+'[1]A4-FinPerf RE'!E42</f>
        <v>0</v>
      </c>
      <c r="E23" s="60">
        <f>'[1]A4-FinPerf RE'!F41+'[1]A4-FinPerf RE'!F42</f>
        <v>0</v>
      </c>
      <c r="F23" s="58">
        <f>'[1]A4-FinPerf RE'!G41+'[1]A4-FinPerf RE'!G42</f>
        <v>0</v>
      </c>
      <c r="G23" s="59">
        <f>'[1]A4-FinPerf RE'!H41+'[1]A4-FinPerf RE'!H42</f>
        <v>0</v>
      </c>
      <c r="H23" s="61">
        <f>'[1]A4-FinPerf RE'!I41+'[1]A4-FinPerf RE'!I42</f>
        <v>0</v>
      </c>
      <c r="I23" s="62">
        <v>0</v>
      </c>
      <c r="J23" s="37">
        <v>0</v>
      </c>
      <c r="K23" s="35">
        <v>0</v>
      </c>
      <c r="L23" s="38">
        <v>0</v>
      </c>
    </row>
    <row r="24" spans="2:12" ht="25.5" customHeight="1" x14ac:dyDescent="0.25">
      <c r="B24" s="85" t="s">
        <v>47</v>
      </c>
      <c r="C24" s="65">
        <f>C21+SUM(C22:C23)</f>
        <v>0</v>
      </c>
      <c r="D24" s="66">
        <f t="shared" ref="D24:I24" si="3">D21+SUM(D22:D23)</f>
        <v>0</v>
      </c>
      <c r="E24" s="67">
        <f t="shared" si="3"/>
        <v>0</v>
      </c>
      <c r="F24" s="65">
        <f t="shared" si="3"/>
        <v>0</v>
      </c>
      <c r="G24" s="66">
        <f t="shared" si="3"/>
        <v>0</v>
      </c>
      <c r="H24" s="68">
        <f t="shared" si="3"/>
        <v>0</v>
      </c>
      <c r="I24" s="69">
        <f t="shared" si="3"/>
        <v>0</v>
      </c>
      <c r="J24" s="86">
        <f>+J12+J22</f>
        <v>71524400</v>
      </c>
      <c r="K24" s="86">
        <f t="shared" ref="K24:L24" si="4">+K12+K22</f>
        <v>103760200</v>
      </c>
      <c r="L24" s="88">
        <f t="shared" si="4"/>
        <v>104111700</v>
      </c>
    </row>
    <row r="25" spans="2:12" ht="25.5" customHeight="1" thickBot="1" x14ac:dyDescent="0.3">
      <c r="B25" s="85" t="s">
        <v>48</v>
      </c>
      <c r="C25" s="35">
        <f>'[1]A4-FinPerf RE'!D48</f>
        <v>0</v>
      </c>
      <c r="D25" s="35">
        <f>'[1]A4-FinPerf RE'!E48</f>
        <v>0</v>
      </c>
      <c r="E25" s="36">
        <f>'[1]A4-FinPerf RE'!F48</f>
        <v>0</v>
      </c>
      <c r="F25" s="37">
        <f>'[1]A4-FinPerf RE'!G48</f>
        <v>0</v>
      </c>
      <c r="G25" s="35">
        <f>'[1]A4-FinPerf RE'!H48</f>
        <v>0</v>
      </c>
      <c r="H25" s="38">
        <f>'[1]A4-FinPerf RE'!I48</f>
        <v>0</v>
      </c>
      <c r="I25" s="39">
        <f>'[1]A4-FinPerf RE'!J48</f>
        <v>0</v>
      </c>
      <c r="J25" s="82">
        <f>+J22+J20</f>
        <v>71416300</v>
      </c>
      <c r="K25" s="82">
        <f t="shared" ref="K25:L25" si="5">+K22+K20</f>
        <v>103458400</v>
      </c>
      <c r="L25" s="89">
        <f t="shared" si="5"/>
        <v>100902700</v>
      </c>
    </row>
    <row r="26" spans="2:12" ht="15.75" thickTop="1" x14ac:dyDescent="0.25">
      <c r="B26" s="70" t="s">
        <v>46</v>
      </c>
      <c r="C26" s="71">
        <f>C24+C25</f>
        <v>0</v>
      </c>
      <c r="D26" s="72">
        <f t="shared" ref="D26:I26" si="6">D24+D25</f>
        <v>0</v>
      </c>
      <c r="E26" s="73">
        <f t="shared" si="6"/>
        <v>0</v>
      </c>
      <c r="F26" s="71">
        <f t="shared" si="6"/>
        <v>0</v>
      </c>
      <c r="G26" s="72">
        <f t="shared" si="6"/>
        <v>0</v>
      </c>
      <c r="H26" s="74">
        <f t="shared" si="6"/>
        <v>0</v>
      </c>
      <c r="I26" s="75">
        <f t="shared" si="6"/>
        <v>0</v>
      </c>
      <c r="J26" s="87">
        <f>+J24-J25</f>
        <v>108100</v>
      </c>
      <c r="K26" s="87">
        <f t="shared" ref="K26:L26" si="7">+K24-K25</f>
        <v>301800</v>
      </c>
      <c r="L26" s="90">
        <f t="shared" si="7"/>
        <v>3209000</v>
      </c>
    </row>
  </sheetData>
  <mergeCells count="3">
    <mergeCell ref="F4:I4"/>
    <mergeCell ref="J4:L4"/>
    <mergeCell ref="B3:D3"/>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A12" sqref="A12"/>
    </sheetView>
  </sheetViews>
  <sheetFormatPr defaultRowHeight="15" x14ac:dyDescent="0.25"/>
  <sheetData>
    <row r="1" spans="1:14" ht="18.75" x14ac:dyDescent="0.3">
      <c r="A1" s="16">
        <v>4</v>
      </c>
      <c r="B1" s="14" t="s">
        <v>51</v>
      </c>
    </row>
    <row r="3" spans="1:14" ht="57.75" customHeight="1" x14ac:dyDescent="0.25">
      <c r="A3" s="217" t="s">
        <v>52</v>
      </c>
      <c r="B3" s="217"/>
      <c r="C3" s="217"/>
      <c r="D3" s="217"/>
      <c r="E3" s="217"/>
      <c r="F3" s="217"/>
      <c r="G3" s="217"/>
      <c r="H3" s="217"/>
      <c r="I3" s="217"/>
      <c r="J3" s="217"/>
      <c r="K3" s="217"/>
      <c r="L3" s="217"/>
      <c r="M3" s="217"/>
      <c r="N3" s="217"/>
    </row>
    <row r="4" spans="1:14" ht="16.5" customHeight="1" x14ac:dyDescent="0.25">
      <c r="A4" s="217" t="s">
        <v>53</v>
      </c>
      <c r="B4" s="217"/>
      <c r="C4" s="217"/>
      <c r="D4" s="217"/>
      <c r="E4" s="217"/>
      <c r="F4" s="217"/>
      <c r="G4" s="217"/>
      <c r="H4" s="217"/>
      <c r="I4" s="217"/>
      <c r="J4" s="217"/>
      <c r="K4" s="217"/>
      <c r="L4" s="217"/>
      <c r="M4" s="217"/>
      <c r="N4" s="217"/>
    </row>
    <row r="5" spans="1:14" x14ac:dyDescent="0.25">
      <c r="A5" s="217"/>
      <c r="B5" s="217"/>
      <c r="C5" s="217"/>
      <c r="D5" s="217"/>
      <c r="E5" s="217"/>
      <c r="F5" s="217"/>
      <c r="G5" s="217"/>
      <c r="H5" s="217"/>
      <c r="I5" s="217"/>
      <c r="J5" s="217"/>
      <c r="K5" s="217"/>
      <c r="L5" s="217"/>
      <c r="M5" s="217"/>
      <c r="N5" s="217"/>
    </row>
    <row r="6" spans="1:14" x14ac:dyDescent="0.25">
      <c r="A6" s="217"/>
      <c r="B6" s="217"/>
      <c r="C6" s="217"/>
      <c r="D6" s="217"/>
      <c r="E6" s="217"/>
      <c r="F6" s="217"/>
      <c r="G6" s="217"/>
      <c r="H6" s="217"/>
      <c r="I6" s="217"/>
      <c r="J6" s="217"/>
      <c r="K6" s="217"/>
      <c r="L6" s="217"/>
      <c r="M6" s="217"/>
      <c r="N6" s="217"/>
    </row>
    <row r="7" spans="1:14" ht="24.75" customHeight="1" x14ac:dyDescent="0.25">
      <c r="A7" s="217"/>
      <c r="B7" s="217"/>
      <c r="C7" s="217"/>
      <c r="D7" s="217"/>
      <c r="E7" s="217"/>
      <c r="F7" s="217"/>
      <c r="G7" s="217"/>
      <c r="H7" s="217"/>
      <c r="I7" s="217"/>
      <c r="J7" s="217"/>
      <c r="K7" s="217"/>
      <c r="L7" s="217"/>
      <c r="M7" s="217"/>
      <c r="N7" s="217"/>
    </row>
    <row r="9" spans="1:14" ht="18.75" x14ac:dyDescent="0.3">
      <c r="A9" s="16">
        <v>5</v>
      </c>
      <c r="B9" s="14" t="s">
        <v>54</v>
      </c>
    </row>
    <row r="11" spans="1:14" ht="16.5" x14ac:dyDescent="0.25">
      <c r="A11" s="92" t="s">
        <v>55</v>
      </c>
    </row>
    <row r="12" spans="1:14" ht="16.5" x14ac:dyDescent="0.25">
      <c r="A12" s="92" t="s">
        <v>56</v>
      </c>
    </row>
    <row r="13" spans="1:14" ht="16.5" x14ac:dyDescent="0.25">
      <c r="A13" s="92" t="s">
        <v>57</v>
      </c>
    </row>
  </sheetData>
  <mergeCells count="2">
    <mergeCell ref="A3:N3"/>
    <mergeCell ref="A4:N7"/>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opLeftCell="A10" workbookViewId="0">
      <selection activeCell="P12" sqref="P12"/>
    </sheetView>
  </sheetViews>
  <sheetFormatPr defaultRowHeight="15" x14ac:dyDescent="0.25"/>
  <cols>
    <col min="1" max="1" width="24.140625" customWidth="1"/>
    <col min="3" max="13" width="8" bestFit="1" customWidth="1"/>
  </cols>
  <sheetData>
    <row r="1" spans="1:14" ht="18.75" x14ac:dyDescent="0.3">
      <c r="A1" s="16" t="s">
        <v>80</v>
      </c>
      <c r="B1" s="93" t="s">
        <v>96</v>
      </c>
    </row>
    <row r="3" spans="1:14" ht="27" x14ac:dyDescent="0.25">
      <c r="A3" s="94" t="s">
        <v>58</v>
      </c>
      <c r="B3" s="95" t="s">
        <v>59</v>
      </c>
      <c r="C3" s="95" t="s">
        <v>60</v>
      </c>
      <c r="D3" s="95" t="s">
        <v>61</v>
      </c>
      <c r="E3" s="95" t="s">
        <v>62</v>
      </c>
      <c r="F3" s="95" t="s">
        <v>63</v>
      </c>
      <c r="G3" s="95" t="s">
        <v>64</v>
      </c>
      <c r="H3" s="95" t="s">
        <v>65</v>
      </c>
      <c r="I3" s="95" t="s">
        <v>66</v>
      </c>
      <c r="J3" s="95" t="s">
        <v>67</v>
      </c>
      <c r="K3" s="95" t="s">
        <v>68</v>
      </c>
      <c r="L3" s="95" t="s">
        <v>69</v>
      </c>
      <c r="M3" s="95" t="s">
        <v>70</v>
      </c>
      <c r="N3" s="95" t="s">
        <v>27</v>
      </c>
    </row>
    <row r="4" spans="1:14" x14ac:dyDescent="0.25">
      <c r="A4" s="96" t="s">
        <v>81</v>
      </c>
      <c r="B4" s="104"/>
      <c r="C4" s="104"/>
      <c r="D4" s="104"/>
      <c r="E4" s="104"/>
      <c r="F4" s="104"/>
      <c r="G4" s="104"/>
      <c r="H4" s="104"/>
      <c r="I4" s="104"/>
      <c r="J4" s="104"/>
      <c r="K4" s="104"/>
      <c r="L4" s="104"/>
      <c r="M4" s="104"/>
      <c r="N4" s="104"/>
    </row>
    <row r="5" spans="1:14" x14ac:dyDescent="0.25">
      <c r="A5" s="98" t="s">
        <v>29</v>
      </c>
      <c r="B5" s="101">
        <v>562</v>
      </c>
      <c r="C5" s="101">
        <v>562</v>
      </c>
      <c r="D5" s="101">
        <v>562</v>
      </c>
      <c r="E5" s="101">
        <v>562</v>
      </c>
      <c r="F5" s="101">
        <v>562</v>
      </c>
      <c r="G5" s="101">
        <v>562</v>
      </c>
      <c r="H5" s="101">
        <v>562</v>
      </c>
      <c r="I5" s="101">
        <v>562</v>
      </c>
      <c r="J5" s="101">
        <v>562</v>
      </c>
      <c r="K5" s="101">
        <v>562</v>
      </c>
      <c r="L5" s="101">
        <v>562</v>
      </c>
      <c r="M5" s="97">
        <v>562</v>
      </c>
      <c r="N5" s="100">
        <v>6743</v>
      </c>
    </row>
    <row r="6" spans="1:14" x14ac:dyDescent="0.25">
      <c r="A6" s="98" t="s">
        <v>82</v>
      </c>
      <c r="B6" s="101">
        <v>916</v>
      </c>
      <c r="C6" s="101">
        <v>916</v>
      </c>
      <c r="D6" s="101">
        <v>916</v>
      </c>
      <c r="E6" s="101">
        <v>916</v>
      </c>
      <c r="F6" s="101">
        <v>916</v>
      </c>
      <c r="G6" s="101">
        <v>916</v>
      </c>
      <c r="H6" s="101">
        <v>916</v>
      </c>
      <c r="I6" s="101">
        <v>916</v>
      </c>
      <c r="J6" s="101">
        <v>916</v>
      </c>
      <c r="K6" s="101">
        <v>916</v>
      </c>
      <c r="L6" s="101">
        <v>916</v>
      </c>
      <c r="M6" s="97">
        <v>916</v>
      </c>
      <c r="N6" s="100">
        <v>10993</v>
      </c>
    </row>
    <row r="7" spans="1:14" x14ac:dyDescent="0.25">
      <c r="A7" s="98" t="s">
        <v>83</v>
      </c>
      <c r="B7" s="101">
        <v>317</v>
      </c>
      <c r="C7" s="101">
        <v>317</v>
      </c>
      <c r="D7" s="101">
        <v>317</v>
      </c>
      <c r="E7" s="101">
        <v>317</v>
      </c>
      <c r="F7" s="101">
        <v>317</v>
      </c>
      <c r="G7" s="101">
        <v>317</v>
      </c>
      <c r="H7" s="101">
        <v>317</v>
      </c>
      <c r="I7" s="101">
        <v>317</v>
      </c>
      <c r="J7" s="101">
        <v>317</v>
      </c>
      <c r="K7" s="101">
        <v>317</v>
      </c>
      <c r="L7" s="101">
        <v>317</v>
      </c>
      <c r="M7" s="97">
        <v>317</v>
      </c>
      <c r="N7" s="100">
        <v>3800</v>
      </c>
    </row>
    <row r="8" spans="1:14" x14ac:dyDescent="0.25">
      <c r="A8" s="98" t="s">
        <v>84</v>
      </c>
      <c r="B8" s="101">
        <v>338</v>
      </c>
      <c r="C8" s="101">
        <v>338</v>
      </c>
      <c r="D8" s="101">
        <v>338</v>
      </c>
      <c r="E8" s="101">
        <v>338</v>
      </c>
      <c r="F8" s="101">
        <v>338</v>
      </c>
      <c r="G8" s="101">
        <v>338</v>
      </c>
      <c r="H8" s="101">
        <v>338</v>
      </c>
      <c r="I8" s="101">
        <v>338</v>
      </c>
      <c r="J8" s="101">
        <v>338</v>
      </c>
      <c r="K8" s="101">
        <v>338</v>
      </c>
      <c r="L8" s="101">
        <v>338</v>
      </c>
      <c r="M8" s="97">
        <v>338</v>
      </c>
      <c r="N8" s="100">
        <v>4050</v>
      </c>
    </row>
    <row r="9" spans="1:14" x14ac:dyDescent="0.25">
      <c r="A9" s="98" t="s">
        <v>85</v>
      </c>
      <c r="B9" s="101">
        <v>266</v>
      </c>
      <c r="C9" s="101">
        <v>266</v>
      </c>
      <c r="D9" s="101">
        <v>266</v>
      </c>
      <c r="E9" s="101">
        <v>266</v>
      </c>
      <c r="F9" s="101">
        <v>266</v>
      </c>
      <c r="G9" s="101">
        <v>266</v>
      </c>
      <c r="H9" s="101">
        <v>266</v>
      </c>
      <c r="I9" s="101">
        <v>266</v>
      </c>
      <c r="J9" s="101">
        <v>266</v>
      </c>
      <c r="K9" s="101">
        <v>266</v>
      </c>
      <c r="L9" s="101">
        <v>266</v>
      </c>
      <c r="M9" s="97">
        <v>266</v>
      </c>
      <c r="N9" s="100">
        <v>3193</v>
      </c>
    </row>
    <row r="10" spans="1:14" x14ac:dyDescent="0.25">
      <c r="A10" s="98" t="s">
        <v>86</v>
      </c>
      <c r="B10" s="101">
        <v>1</v>
      </c>
      <c r="C10" s="101">
        <v>1</v>
      </c>
      <c r="D10" s="101">
        <v>1</v>
      </c>
      <c r="E10" s="101">
        <v>1</v>
      </c>
      <c r="F10" s="101">
        <v>1</v>
      </c>
      <c r="G10" s="101">
        <v>1</v>
      </c>
      <c r="H10" s="101">
        <v>1</v>
      </c>
      <c r="I10" s="101">
        <v>1</v>
      </c>
      <c r="J10" s="101">
        <v>1</v>
      </c>
      <c r="K10" s="101">
        <v>1</v>
      </c>
      <c r="L10" s="101">
        <v>1</v>
      </c>
      <c r="M10" s="97">
        <v>1</v>
      </c>
      <c r="N10" s="97">
        <v>9</v>
      </c>
    </row>
    <row r="11" spans="1:14" x14ac:dyDescent="0.25">
      <c r="A11" s="98" t="s">
        <v>87</v>
      </c>
      <c r="B11" s="101">
        <v>60</v>
      </c>
      <c r="C11" s="101">
        <v>60</v>
      </c>
      <c r="D11" s="101">
        <v>60</v>
      </c>
      <c r="E11" s="101">
        <v>60</v>
      </c>
      <c r="F11" s="101">
        <v>60</v>
      </c>
      <c r="G11" s="101">
        <v>60</v>
      </c>
      <c r="H11" s="101">
        <v>60</v>
      </c>
      <c r="I11" s="101">
        <v>60</v>
      </c>
      <c r="J11" s="101">
        <v>60</v>
      </c>
      <c r="K11" s="101">
        <v>60</v>
      </c>
      <c r="L11" s="101">
        <v>60</v>
      </c>
      <c r="M11" s="97">
        <v>60</v>
      </c>
      <c r="N11" s="97">
        <v>725</v>
      </c>
    </row>
    <row r="12" spans="1:14" x14ac:dyDescent="0.25">
      <c r="A12" s="98" t="s">
        <v>88</v>
      </c>
      <c r="B12" s="101">
        <v>25</v>
      </c>
      <c r="C12" s="101">
        <v>25</v>
      </c>
      <c r="D12" s="101">
        <v>25</v>
      </c>
      <c r="E12" s="101">
        <v>25</v>
      </c>
      <c r="F12" s="101">
        <v>25</v>
      </c>
      <c r="G12" s="101">
        <v>25</v>
      </c>
      <c r="H12" s="101">
        <v>25</v>
      </c>
      <c r="I12" s="101">
        <v>25</v>
      </c>
      <c r="J12" s="101">
        <v>25</v>
      </c>
      <c r="K12" s="101">
        <v>25</v>
      </c>
      <c r="L12" s="101">
        <v>25</v>
      </c>
      <c r="M12" s="97">
        <v>25</v>
      </c>
      <c r="N12" s="97">
        <v>300</v>
      </c>
    </row>
    <row r="13" spans="1:14" x14ac:dyDescent="0.25">
      <c r="A13" s="98" t="s">
        <v>89</v>
      </c>
      <c r="B13" s="101">
        <v>129</v>
      </c>
      <c r="C13" s="101">
        <v>129</v>
      </c>
      <c r="D13" s="101">
        <v>129</v>
      </c>
      <c r="E13" s="101">
        <v>129</v>
      </c>
      <c r="F13" s="101">
        <v>129</v>
      </c>
      <c r="G13" s="101">
        <v>129</v>
      </c>
      <c r="H13" s="101">
        <v>129</v>
      </c>
      <c r="I13" s="101">
        <v>129</v>
      </c>
      <c r="J13" s="101">
        <v>129</v>
      </c>
      <c r="K13" s="101">
        <v>129</v>
      </c>
      <c r="L13" s="101">
        <v>129</v>
      </c>
      <c r="M13" s="97">
        <v>129</v>
      </c>
      <c r="N13" s="100">
        <v>1545</v>
      </c>
    </row>
    <row r="14" spans="1:14" x14ac:dyDescent="0.25">
      <c r="A14" s="98" t="s">
        <v>90</v>
      </c>
      <c r="B14" s="101" t="s">
        <v>76</v>
      </c>
      <c r="C14" s="101" t="s">
        <v>76</v>
      </c>
      <c r="D14" s="101" t="s">
        <v>76</v>
      </c>
      <c r="E14" s="101" t="s">
        <v>76</v>
      </c>
      <c r="F14" s="101" t="s">
        <v>76</v>
      </c>
      <c r="G14" s="101" t="s">
        <v>76</v>
      </c>
      <c r="H14" s="101" t="s">
        <v>76</v>
      </c>
      <c r="I14" s="101" t="s">
        <v>76</v>
      </c>
      <c r="J14" s="101" t="s">
        <v>76</v>
      </c>
      <c r="K14" s="101" t="s">
        <v>76</v>
      </c>
      <c r="L14" s="101" t="s">
        <v>76</v>
      </c>
      <c r="M14" s="97" t="s">
        <v>76</v>
      </c>
      <c r="N14" s="97" t="s">
        <v>76</v>
      </c>
    </row>
    <row r="15" spans="1:14" x14ac:dyDescent="0.25">
      <c r="A15" s="98" t="s">
        <v>91</v>
      </c>
      <c r="B15" s="101">
        <v>0</v>
      </c>
      <c r="C15" s="101">
        <v>0</v>
      </c>
      <c r="D15" s="101">
        <v>0</v>
      </c>
      <c r="E15" s="101">
        <v>0</v>
      </c>
      <c r="F15" s="101">
        <v>0</v>
      </c>
      <c r="G15" s="101">
        <v>0</v>
      </c>
      <c r="H15" s="101">
        <v>0</v>
      </c>
      <c r="I15" s="101">
        <v>0</v>
      </c>
      <c r="J15" s="101">
        <v>0</v>
      </c>
      <c r="K15" s="101">
        <v>0</v>
      </c>
      <c r="L15" s="101">
        <v>0</v>
      </c>
      <c r="M15" s="97">
        <v>0</v>
      </c>
      <c r="N15" s="97">
        <v>5</v>
      </c>
    </row>
    <row r="16" spans="1:14" x14ac:dyDescent="0.25">
      <c r="A16" s="98" t="s">
        <v>92</v>
      </c>
      <c r="B16" s="101" t="s">
        <v>76</v>
      </c>
      <c r="C16" s="101" t="s">
        <v>76</v>
      </c>
      <c r="D16" s="101" t="s">
        <v>76</v>
      </c>
      <c r="E16" s="101" t="s">
        <v>76</v>
      </c>
      <c r="F16" s="101" t="s">
        <v>76</v>
      </c>
      <c r="G16" s="101" t="s">
        <v>76</v>
      </c>
      <c r="H16" s="101" t="s">
        <v>76</v>
      </c>
      <c r="I16" s="101" t="s">
        <v>76</v>
      </c>
      <c r="J16" s="101" t="s">
        <v>76</v>
      </c>
      <c r="K16" s="101" t="s">
        <v>76</v>
      </c>
      <c r="L16" s="101" t="s">
        <v>76</v>
      </c>
      <c r="M16" s="97" t="s">
        <v>76</v>
      </c>
      <c r="N16" s="97" t="s">
        <v>76</v>
      </c>
    </row>
    <row r="17" spans="1:14" x14ac:dyDescent="0.25">
      <c r="A17" s="98" t="s">
        <v>93</v>
      </c>
      <c r="B17" s="101" t="s">
        <v>76</v>
      </c>
      <c r="C17" s="101" t="s">
        <v>76</v>
      </c>
      <c r="D17" s="101" t="s">
        <v>76</v>
      </c>
      <c r="E17" s="101" t="s">
        <v>76</v>
      </c>
      <c r="F17" s="101" t="s">
        <v>76</v>
      </c>
      <c r="G17" s="101" t="s">
        <v>76</v>
      </c>
      <c r="H17" s="101" t="s">
        <v>76</v>
      </c>
      <c r="I17" s="101" t="s">
        <v>76</v>
      </c>
      <c r="J17" s="101" t="s">
        <v>76</v>
      </c>
      <c r="K17" s="101" t="s">
        <v>76</v>
      </c>
      <c r="L17" s="101" t="s">
        <v>76</v>
      </c>
      <c r="M17" s="97" t="s">
        <v>76</v>
      </c>
      <c r="N17" s="97" t="s">
        <v>76</v>
      </c>
    </row>
    <row r="18" spans="1:14" x14ac:dyDescent="0.25">
      <c r="A18" s="98" t="s">
        <v>78</v>
      </c>
      <c r="B18" s="99">
        <v>2497</v>
      </c>
      <c r="C18" s="99">
        <v>2497</v>
      </c>
      <c r="D18" s="99">
        <v>2497</v>
      </c>
      <c r="E18" s="99">
        <v>2497</v>
      </c>
      <c r="F18" s="99">
        <v>2497</v>
      </c>
      <c r="G18" s="99">
        <v>2497</v>
      </c>
      <c r="H18" s="99">
        <v>2497</v>
      </c>
      <c r="I18" s="99">
        <v>2497</v>
      </c>
      <c r="J18" s="99">
        <v>2497</v>
      </c>
      <c r="K18" s="99">
        <v>2497</v>
      </c>
      <c r="L18" s="99">
        <v>2497</v>
      </c>
      <c r="M18" s="100">
        <v>2497</v>
      </c>
      <c r="N18" s="100">
        <v>29965</v>
      </c>
    </row>
    <row r="19" spans="1:14" x14ac:dyDescent="0.25">
      <c r="A19" s="98" t="s">
        <v>94</v>
      </c>
      <c r="B19" s="101">
        <v>171</v>
      </c>
      <c r="C19" s="101">
        <v>171</v>
      </c>
      <c r="D19" s="101">
        <v>171</v>
      </c>
      <c r="E19" s="101">
        <v>171</v>
      </c>
      <c r="F19" s="101">
        <v>171</v>
      </c>
      <c r="G19" s="101">
        <v>171</v>
      </c>
      <c r="H19" s="101">
        <v>171</v>
      </c>
      <c r="I19" s="101">
        <v>171</v>
      </c>
      <c r="J19" s="101">
        <v>171</v>
      </c>
      <c r="K19" s="101">
        <v>171</v>
      </c>
      <c r="L19" s="101">
        <v>171</v>
      </c>
      <c r="M19" s="97">
        <v>171</v>
      </c>
      <c r="N19" s="100">
        <v>2052</v>
      </c>
    </row>
    <row r="20" spans="1:14" x14ac:dyDescent="0.25">
      <c r="A20" s="98" t="s">
        <v>95</v>
      </c>
      <c r="B20" s="101"/>
      <c r="C20" s="101"/>
      <c r="D20" s="101"/>
      <c r="E20" s="101"/>
      <c r="F20" s="101"/>
      <c r="G20" s="101"/>
      <c r="H20" s="101"/>
      <c r="I20" s="101"/>
      <c r="J20" s="101"/>
      <c r="K20" s="101"/>
      <c r="L20" s="101"/>
      <c r="M20" s="97" t="s">
        <v>76</v>
      </c>
      <c r="N20" s="97" t="s">
        <v>76</v>
      </c>
    </row>
    <row r="21" spans="1:14" ht="18" x14ac:dyDescent="0.25">
      <c r="A21" s="94" t="s">
        <v>34</v>
      </c>
      <c r="B21" s="103">
        <v>5282</v>
      </c>
      <c r="C21" s="103">
        <v>5282</v>
      </c>
      <c r="D21" s="103">
        <v>5282</v>
      </c>
      <c r="E21" s="103">
        <v>5282</v>
      </c>
      <c r="F21" s="103">
        <v>5282</v>
      </c>
      <c r="G21" s="103">
        <v>5282</v>
      </c>
      <c r="H21" s="103">
        <v>5282</v>
      </c>
      <c r="I21" s="103">
        <v>5282</v>
      </c>
      <c r="J21" s="103">
        <v>5282</v>
      </c>
      <c r="K21" s="103">
        <v>5282</v>
      </c>
      <c r="L21" s="103">
        <v>5282</v>
      </c>
      <c r="M21" s="103">
        <v>5282</v>
      </c>
      <c r="N21" s="103">
        <v>63379</v>
      </c>
    </row>
  </sheetData>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sqref="A1:I1"/>
    </sheetView>
  </sheetViews>
  <sheetFormatPr defaultRowHeight="15" x14ac:dyDescent="0.25"/>
  <cols>
    <col min="1" max="1" width="22" customWidth="1"/>
    <col min="3" max="14" width="8" bestFit="1" customWidth="1"/>
  </cols>
  <sheetData>
    <row r="1" spans="1:14" ht="18.75" x14ac:dyDescent="0.25">
      <c r="A1" s="105" t="s">
        <v>97</v>
      </c>
      <c r="B1" s="106" t="s">
        <v>98</v>
      </c>
    </row>
    <row r="3" spans="1:14" ht="27" x14ac:dyDescent="0.25">
      <c r="A3" s="94" t="s">
        <v>58</v>
      </c>
      <c r="B3" s="95" t="s">
        <v>59</v>
      </c>
      <c r="C3" s="95" t="s">
        <v>60</v>
      </c>
      <c r="D3" s="95" t="s">
        <v>61</v>
      </c>
      <c r="E3" s="95" t="s">
        <v>62</v>
      </c>
      <c r="F3" s="95" t="s">
        <v>63</v>
      </c>
      <c r="G3" s="95" t="s">
        <v>64</v>
      </c>
      <c r="H3" s="95" t="s">
        <v>65</v>
      </c>
      <c r="I3" s="95" t="s">
        <v>66</v>
      </c>
      <c r="J3" s="95" t="s">
        <v>67</v>
      </c>
      <c r="K3" s="95" t="s">
        <v>68</v>
      </c>
      <c r="L3" s="95" t="s">
        <v>69</v>
      </c>
      <c r="M3" s="95" t="s">
        <v>70</v>
      </c>
      <c r="N3" s="95" t="s">
        <v>27</v>
      </c>
    </row>
    <row r="4" spans="1:14" x14ac:dyDescent="0.25">
      <c r="A4" s="96" t="s">
        <v>71</v>
      </c>
      <c r="B4" s="97"/>
      <c r="C4" s="97"/>
      <c r="D4" s="97"/>
      <c r="E4" s="97"/>
      <c r="F4" s="97"/>
      <c r="G4" s="97"/>
      <c r="H4" s="97"/>
      <c r="I4" s="97"/>
      <c r="J4" s="97"/>
      <c r="K4" s="97"/>
      <c r="L4" s="97"/>
      <c r="M4" s="97"/>
      <c r="N4" s="97"/>
    </row>
    <row r="5" spans="1:14" x14ac:dyDescent="0.25">
      <c r="A5" s="98" t="s">
        <v>72</v>
      </c>
      <c r="B5" s="99">
        <v>1817</v>
      </c>
      <c r="C5" s="99">
        <v>1817</v>
      </c>
      <c r="D5" s="99">
        <v>1817</v>
      </c>
      <c r="E5" s="99">
        <v>1817</v>
      </c>
      <c r="F5" s="99">
        <v>1817</v>
      </c>
      <c r="G5" s="99">
        <v>1817</v>
      </c>
      <c r="H5" s="99">
        <v>1817</v>
      </c>
      <c r="I5" s="99">
        <v>1817</v>
      </c>
      <c r="J5" s="99">
        <v>1817</v>
      </c>
      <c r="K5" s="99">
        <v>1817</v>
      </c>
      <c r="L5" s="99">
        <v>1817</v>
      </c>
      <c r="M5" s="100">
        <v>1817</v>
      </c>
      <c r="N5" s="100">
        <v>21800</v>
      </c>
    </row>
    <row r="6" spans="1:14" x14ac:dyDescent="0.25">
      <c r="A6" s="98" t="s">
        <v>36</v>
      </c>
      <c r="B6" s="101">
        <v>218</v>
      </c>
      <c r="C6" s="101">
        <v>218</v>
      </c>
      <c r="D6" s="101">
        <v>218</v>
      </c>
      <c r="E6" s="101">
        <v>218</v>
      </c>
      <c r="F6" s="101">
        <v>218</v>
      </c>
      <c r="G6" s="101">
        <v>218</v>
      </c>
      <c r="H6" s="101">
        <v>218</v>
      </c>
      <c r="I6" s="101">
        <v>218</v>
      </c>
      <c r="J6" s="101">
        <v>218</v>
      </c>
      <c r="K6" s="101">
        <v>218</v>
      </c>
      <c r="L6" s="101">
        <v>218</v>
      </c>
      <c r="M6" s="97">
        <v>218</v>
      </c>
      <c r="N6" s="100">
        <v>2613</v>
      </c>
    </row>
    <row r="7" spans="1:14" x14ac:dyDescent="0.25">
      <c r="A7" s="98" t="s">
        <v>73</v>
      </c>
      <c r="B7" s="101">
        <v>203</v>
      </c>
      <c r="C7" s="101">
        <v>203</v>
      </c>
      <c r="D7" s="101">
        <v>203</v>
      </c>
      <c r="E7" s="101">
        <v>203</v>
      </c>
      <c r="F7" s="101">
        <v>203</v>
      </c>
      <c r="G7" s="101">
        <v>203</v>
      </c>
      <c r="H7" s="101">
        <v>203</v>
      </c>
      <c r="I7" s="101">
        <v>203</v>
      </c>
      <c r="J7" s="101">
        <v>203</v>
      </c>
      <c r="K7" s="101">
        <v>203</v>
      </c>
      <c r="L7" s="101">
        <v>203</v>
      </c>
      <c r="M7" s="97">
        <v>203</v>
      </c>
      <c r="N7" s="100">
        <v>2438</v>
      </c>
    </row>
    <row r="8" spans="1:14" x14ac:dyDescent="0.25">
      <c r="A8" s="98" t="s">
        <v>37</v>
      </c>
      <c r="B8" s="101">
        <v>33</v>
      </c>
      <c r="C8" s="101">
        <v>33</v>
      </c>
      <c r="D8" s="101">
        <v>33</v>
      </c>
      <c r="E8" s="101">
        <v>33</v>
      </c>
      <c r="F8" s="101">
        <v>33</v>
      </c>
      <c r="G8" s="101">
        <v>33</v>
      </c>
      <c r="H8" s="101">
        <v>33</v>
      </c>
      <c r="I8" s="101">
        <v>33</v>
      </c>
      <c r="J8" s="101">
        <v>33</v>
      </c>
      <c r="K8" s="101">
        <v>33</v>
      </c>
      <c r="L8" s="101">
        <v>33</v>
      </c>
      <c r="M8" s="97">
        <v>33</v>
      </c>
      <c r="N8" s="97">
        <v>400</v>
      </c>
    </row>
    <row r="9" spans="1:14" x14ac:dyDescent="0.25">
      <c r="A9" s="98" t="s">
        <v>38</v>
      </c>
      <c r="B9" s="101">
        <v>43</v>
      </c>
      <c r="C9" s="101">
        <v>43</v>
      </c>
      <c r="D9" s="101">
        <v>43</v>
      </c>
      <c r="E9" s="101">
        <v>43</v>
      </c>
      <c r="F9" s="101">
        <v>43</v>
      </c>
      <c r="G9" s="101">
        <v>43</v>
      </c>
      <c r="H9" s="101">
        <v>43</v>
      </c>
      <c r="I9" s="101">
        <v>43</v>
      </c>
      <c r="J9" s="101">
        <v>43</v>
      </c>
      <c r="K9" s="101">
        <v>43</v>
      </c>
      <c r="L9" s="101">
        <v>43</v>
      </c>
      <c r="M9" s="97">
        <v>43</v>
      </c>
      <c r="N9" s="97">
        <v>514</v>
      </c>
    </row>
    <row r="10" spans="1:14" x14ac:dyDescent="0.25">
      <c r="A10" s="98" t="s">
        <v>74</v>
      </c>
      <c r="B10" s="101">
        <v>685</v>
      </c>
      <c r="C10" s="101">
        <v>685</v>
      </c>
      <c r="D10" s="101">
        <v>685</v>
      </c>
      <c r="E10" s="101">
        <v>685</v>
      </c>
      <c r="F10" s="101">
        <v>685</v>
      </c>
      <c r="G10" s="101">
        <v>685</v>
      </c>
      <c r="H10" s="101">
        <v>685</v>
      </c>
      <c r="I10" s="101">
        <v>685</v>
      </c>
      <c r="J10" s="101">
        <v>685</v>
      </c>
      <c r="K10" s="101">
        <v>685</v>
      </c>
      <c r="L10" s="101">
        <v>685</v>
      </c>
      <c r="M10" s="97">
        <v>685</v>
      </c>
      <c r="N10" s="100">
        <v>8216</v>
      </c>
    </row>
    <row r="11" spans="1:14" x14ac:dyDescent="0.25">
      <c r="A11" s="98" t="s">
        <v>75</v>
      </c>
      <c r="B11" s="101" t="s">
        <v>76</v>
      </c>
      <c r="C11" s="101" t="s">
        <v>76</v>
      </c>
      <c r="D11" s="101" t="s">
        <v>76</v>
      </c>
      <c r="E11" s="101" t="s">
        <v>76</v>
      </c>
      <c r="F11" s="101" t="s">
        <v>76</v>
      </c>
      <c r="G11" s="101" t="s">
        <v>76</v>
      </c>
      <c r="H11" s="101" t="s">
        <v>76</v>
      </c>
      <c r="I11" s="101" t="s">
        <v>76</v>
      </c>
      <c r="J11" s="101" t="s">
        <v>76</v>
      </c>
      <c r="K11" s="101" t="s">
        <v>76</v>
      </c>
      <c r="L11" s="101" t="s">
        <v>76</v>
      </c>
      <c r="M11" s="97" t="s">
        <v>76</v>
      </c>
      <c r="N11" s="97" t="s">
        <v>76</v>
      </c>
    </row>
    <row r="12" spans="1:14" x14ac:dyDescent="0.25">
      <c r="A12" s="98" t="s">
        <v>77</v>
      </c>
      <c r="B12" s="101">
        <v>87</v>
      </c>
      <c r="C12" s="101">
        <v>87</v>
      </c>
      <c r="D12" s="101">
        <v>87</v>
      </c>
      <c r="E12" s="101">
        <v>87</v>
      </c>
      <c r="F12" s="101">
        <v>87</v>
      </c>
      <c r="G12" s="101">
        <v>87</v>
      </c>
      <c r="H12" s="101">
        <v>87</v>
      </c>
      <c r="I12" s="101">
        <v>87</v>
      </c>
      <c r="J12" s="101">
        <v>87</v>
      </c>
      <c r="K12" s="101">
        <v>87</v>
      </c>
      <c r="L12" s="101">
        <v>87</v>
      </c>
      <c r="M12" s="97">
        <v>87</v>
      </c>
      <c r="N12" s="100">
        <v>1046</v>
      </c>
    </row>
    <row r="13" spans="1:14" x14ac:dyDescent="0.25">
      <c r="A13" s="98" t="s">
        <v>78</v>
      </c>
      <c r="B13" s="101" t="s">
        <v>76</v>
      </c>
      <c r="C13" s="101" t="s">
        <v>76</v>
      </c>
      <c r="D13" s="101" t="s">
        <v>76</v>
      </c>
      <c r="E13" s="101" t="s">
        <v>76</v>
      </c>
      <c r="F13" s="101" t="s">
        <v>76</v>
      </c>
      <c r="G13" s="101" t="s">
        <v>76</v>
      </c>
      <c r="H13" s="101" t="s">
        <v>76</v>
      </c>
      <c r="I13" s="101" t="s">
        <v>76</v>
      </c>
      <c r="J13" s="101" t="s">
        <v>76</v>
      </c>
      <c r="K13" s="101" t="s">
        <v>76</v>
      </c>
      <c r="L13" s="101" t="s">
        <v>76</v>
      </c>
      <c r="M13" s="97" t="s">
        <v>76</v>
      </c>
      <c r="N13" s="97" t="s">
        <v>76</v>
      </c>
    </row>
    <row r="14" spans="1:14" x14ac:dyDescent="0.25">
      <c r="A14" s="98" t="s">
        <v>41</v>
      </c>
      <c r="B14" s="99">
        <v>2187</v>
      </c>
      <c r="C14" s="99">
        <v>2187</v>
      </c>
      <c r="D14" s="99">
        <v>2187</v>
      </c>
      <c r="E14" s="99">
        <v>2187</v>
      </c>
      <c r="F14" s="99">
        <v>2187</v>
      </c>
      <c r="G14" s="99">
        <v>2187</v>
      </c>
      <c r="H14" s="99">
        <v>2187</v>
      </c>
      <c r="I14" s="99">
        <v>2187</v>
      </c>
      <c r="J14" s="99">
        <v>2187</v>
      </c>
      <c r="K14" s="99">
        <v>2187</v>
      </c>
      <c r="L14" s="99">
        <v>2187</v>
      </c>
      <c r="M14" s="100">
        <v>2187</v>
      </c>
      <c r="N14" s="100">
        <v>26244</v>
      </c>
    </row>
    <row r="15" spans="1:14" x14ac:dyDescent="0.25">
      <c r="A15" s="98" t="s">
        <v>79</v>
      </c>
      <c r="B15" s="101"/>
      <c r="C15" s="101"/>
      <c r="D15" s="101"/>
      <c r="E15" s="101"/>
      <c r="F15" s="101"/>
      <c r="G15" s="101"/>
      <c r="H15" s="101"/>
      <c r="I15" s="101"/>
      <c r="J15" s="101"/>
      <c r="K15" s="101"/>
      <c r="L15" s="101"/>
      <c r="M15" s="97" t="s">
        <v>76</v>
      </c>
      <c r="N15" s="97" t="s">
        <v>76</v>
      </c>
    </row>
    <row r="16" spans="1:14" x14ac:dyDescent="0.25">
      <c r="A16" s="102" t="s">
        <v>42</v>
      </c>
      <c r="B16" s="103">
        <v>5273</v>
      </c>
      <c r="C16" s="103">
        <v>5273</v>
      </c>
      <c r="D16" s="103">
        <v>5273</v>
      </c>
      <c r="E16" s="103">
        <v>5273</v>
      </c>
      <c r="F16" s="103">
        <v>5273</v>
      </c>
      <c r="G16" s="103">
        <v>5273</v>
      </c>
      <c r="H16" s="103">
        <v>5273</v>
      </c>
      <c r="I16" s="103">
        <v>5273</v>
      </c>
      <c r="J16" s="103">
        <v>5273</v>
      </c>
      <c r="K16" s="103">
        <v>5273</v>
      </c>
      <c r="L16" s="103">
        <v>5273</v>
      </c>
      <c r="M16" s="103">
        <v>5273</v>
      </c>
      <c r="N16" s="103">
        <v>63271</v>
      </c>
    </row>
    <row r="17" spans="1:14" x14ac:dyDescent="0.25">
      <c r="A17" s="97"/>
      <c r="B17" s="97"/>
      <c r="C17" s="97"/>
      <c r="D17" s="97"/>
      <c r="E17" s="97"/>
      <c r="F17" s="97"/>
      <c r="G17" s="97"/>
      <c r="H17" s="97"/>
      <c r="I17" s="97"/>
      <c r="J17" s="97"/>
      <c r="K17" s="97"/>
      <c r="L17" s="97"/>
      <c r="M17" s="97"/>
      <c r="N17" s="97"/>
    </row>
    <row r="18" spans="1:14" x14ac:dyDescent="0.25">
      <c r="A18" s="102" t="s">
        <v>43</v>
      </c>
      <c r="B18" s="102">
        <v>9</v>
      </c>
      <c r="C18" s="102">
        <v>9</v>
      </c>
      <c r="D18" s="102">
        <v>9</v>
      </c>
      <c r="E18" s="102">
        <v>9</v>
      </c>
      <c r="F18" s="102">
        <v>9</v>
      </c>
      <c r="G18" s="102">
        <v>9</v>
      </c>
      <c r="H18" s="102">
        <v>9</v>
      </c>
      <c r="I18" s="102">
        <v>9</v>
      </c>
      <c r="J18" s="102">
        <v>9</v>
      </c>
      <c r="K18" s="102">
        <v>9</v>
      </c>
      <c r="L18" s="102">
        <v>9</v>
      </c>
      <c r="M18" s="102">
        <v>9</v>
      </c>
      <c r="N18" s="102">
        <v>108</v>
      </c>
    </row>
  </sheetData>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8"/>
  <sheetViews>
    <sheetView topLeftCell="A223" workbookViewId="0">
      <selection activeCell="O5" sqref="O5"/>
    </sheetView>
  </sheetViews>
  <sheetFormatPr defaultRowHeight="15" x14ac:dyDescent="0.25"/>
  <cols>
    <col min="1" max="1" width="25.140625" style="112" customWidth="1"/>
    <col min="2" max="2" width="12.5703125" style="112" customWidth="1"/>
    <col min="3" max="3" width="7.42578125" customWidth="1"/>
    <col min="4" max="4" width="11.28515625" style="134" customWidth="1"/>
    <col min="5" max="5" width="11.85546875" style="134" customWidth="1"/>
    <col min="6" max="6" width="11.7109375" style="134" customWidth="1"/>
    <col min="7" max="7" width="6.28515625" style="134" customWidth="1"/>
    <col min="8" max="8" width="11.42578125" style="134" bestFit="1" customWidth="1"/>
    <col min="9" max="9" width="6.28515625" style="134" customWidth="1"/>
    <col min="10" max="10" width="11.42578125" style="134" bestFit="1" customWidth="1"/>
    <col min="11" max="11" width="6.5703125" style="134" customWidth="1"/>
    <col min="12" max="12" width="11.42578125" style="134" bestFit="1" customWidth="1"/>
    <col min="13" max="13" width="10.140625" style="134" customWidth="1"/>
    <col min="14" max="14" width="10.42578125" bestFit="1" customWidth="1"/>
    <col min="15" max="15" width="10.7109375" bestFit="1" customWidth="1"/>
  </cols>
  <sheetData>
    <row r="1" spans="1:16" ht="18.75" x14ac:dyDescent="0.25">
      <c r="A1" s="110" t="s">
        <v>99</v>
      </c>
      <c r="B1" s="111" t="s">
        <v>100</v>
      </c>
    </row>
    <row r="2" spans="1:16" ht="19.5" thickBot="1" x14ac:dyDescent="0.3">
      <c r="A2" s="110"/>
      <c r="B2" s="111"/>
    </row>
    <row r="3" spans="1:16" s="64" customFormat="1" ht="17.25" thickBot="1" x14ac:dyDescent="0.35">
      <c r="A3" s="117" t="s">
        <v>483</v>
      </c>
      <c r="B3" s="163"/>
      <c r="C3" s="163"/>
      <c r="D3" s="174">
        <f>SUM(D6:D59)+SUM(D86:D94)+SUM(D61:D84)</f>
        <v>12434400</v>
      </c>
      <c r="E3" s="174">
        <f>SUM(E6:E59)+SUM(E86:E94)+SUM(E61:E84)</f>
        <v>10888700</v>
      </c>
      <c r="F3" s="174">
        <f>SUM(F6:F59)+SUM(F86:F94)+SUM(F61:F84)</f>
        <v>3108599.25</v>
      </c>
      <c r="G3" s="174">
        <f t="shared" ref="G3:M3" si="0">SUM(G6:G59)+SUM(G86:G94)</f>
        <v>0</v>
      </c>
      <c r="H3" s="174">
        <f>SUM(H6:H59)+SUM(H86:H94)+SUM(H61:H84)</f>
        <v>3108599.25</v>
      </c>
      <c r="I3" s="174">
        <f t="shared" si="0"/>
        <v>0</v>
      </c>
      <c r="J3" s="174">
        <f>SUM(J6:J59)+SUM(J86:J94)+SUM(J61:J84)</f>
        <v>3108599.25</v>
      </c>
      <c r="K3" s="174">
        <f t="shared" si="0"/>
        <v>0</v>
      </c>
      <c r="L3" s="174">
        <f>SUM(L6:L59)+SUM(L86:L94)+SUM(L61:L84)</f>
        <v>3108602.25</v>
      </c>
      <c r="M3" s="174">
        <f t="shared" si="0"/>
        <v>0</v>
      </c>
      <c r="O3" s="180"/>
      <c r="P3" s="180"/>
    </row>
    <row r="4" spans="1:16" ht="58.5" customHeight="1" x14ac:dyDescent="0.25">
      <c r="A4" s="116" t="s">
        <v>484</v>
      </c>
      <c r="B4" s="116" t="s">
        <v>485</v>
      </c>
      <c r="C4" s="116" t="s">
        <v>486</v>
      </c>
      <c r="D4" s="135" t="s">
        <v>487</v>
      </c>
      <c r="E4" s="149" t="s">
        <v>488</v>
      </c>
      <c r="F4" s="226" t="s">
        <v>489</v>
      </c>
      <c r="G4" s="226"/>
      <c r="H4" s="226" t="s">
        <v>492</v>
      </c>
      <c r="I4" s="226"/>
      <c r="J4" s="226" t="s">
        <v>493</v>
      </c>
      <c r="K4" s="226"/>
      <c r="L4" s="226" t="s">
        <v>494</v>
      </c>
      <c r="M4" s="226"/>
    </row>
    <row r="5" spans="1:16" x14ac:dyDescent="0.25">
      <c r="B5" s="113"/>
      <c r="F5" s="152" t="s">
        <v>490</v>
      </c>
      <c r="G5" s="152" t="s">
        <v>491</v>
      </c>
      <c r="H5" s="152" t="s">
        <v>490</v>
      </c>
      <c r="I5" s="152" t="s">
        <v>491</v>
      </c>
      <c r="J5" s="152" t="s">
        <v>490</v>
      </c>
      <c r="K5" s="152" t="s">
        <v>491</v>
      </c>
      <c r="L5" s="152" t="s">
        <v>490</v>
      </c>
      <c r="M5" s="152" t="s">
        <v>491</v>
      </c>
    </row>
    <row r="6" spans="1:16" ht="66.75" customHeight="1" x14ac:dyDescent="0.25">
      <c r="A6" s="114" t="s">
        <v>101</v>
      </c>
      <c r="B6" s="114" t="s">
        <v>102</v>
      </c>
      <c r="C6" s="108">
        <v>4</v>
      </c>
      <c r="D6" s="132">
        <v>281200</v>
      </c>
      <c r="E6" s="132"/>
      <c r="F6" s="132">
        <f>+D6/4</f>
        <v>70300</v>
      </c>
      <c r="G6" s="132"/>
      <c r="H6" s="132">
        <f>+F6</f>
        <v>70300</v>
      </c>
      <c r="I6" s="132"/>
      <c r="J6" s="132">
        <f>+H6</f>
        <v>70300</v>
      </c>
      <c r="K6" s="132"/>
      <c r="L6" s="132">
        <f>+J6</f>
        <v>70300</v>
      </c>
      <c r="M6" s="156"/>
    </row>
    <row r="7" spans="1:16" ht="78" customHeight="1" x14ac:dyDescent="0.25">
      <c r="A7" s="114" t="s">
        <v>103</v>
      </c>
      <c r="B7" s="114" t="s">
        <v>104</v>
      </c>
      <c r="C7" s="109">
        <v>1</v>
      </c>
      <c r="D7" s="132">
        <v>200000</v>
      </c>
      <c r="E7" s="132"/>
      <c r="F7" s="132">
        <f t="shared" ref="F7:F59" si="1">+D7/4</f>
        <v>50000</v>
      </c>
      <c r="G7" s="132"/>
      <c r="H7" s="132">
        <f t="shared" ref="H7:H59" si="2">+F7</f>
        <v>50000</v>
      </c>
      <c r="I7" s="132"/>
      <c r="J7" s="132">
        <f t="shared" ref="J7:J59" si="3">+H7</f>
        <v>50000</v>
      </c>
      <c r="K7" s="132"/>
      <c r="L7" s="132">
        <f t="shared" ref="L7:L59" si="4">+J7</f>
        <v>50000</v>
      </c>
      <c r="M7" s="156"/>
    </row>
    <row r="8" spans="1:16" ht="83.25" customHeight="1" x14ac:dyDescent="0.25">
      <c r="A8" s="114" t="s">
        <v>105</v>
      </c>
      <c r="B8" s="114" t="s">
        <v>106</v>
      </c>
      <c r="C8" s="108">
        <v>4</v>
      </c>
      <c r="D8" s="132">
        <v>450000</v>
      </c>
      <c r="E8" s="132"/>
      <c r="F8" s="132">
        <f t="shared" si="1"/>
        <v>112500</v>
      </c>
      <c r="G8" s="132"/>
      <c r="H8" s="132">
        <f t="shared" si="2"/>
        <v>112500</v>
      </c>
      <c r="I8" s="132"/>
      <c r="J8" s="132">
        <f t="shared" si="3"/>
        <v>112500</v>
      </c>
      <c r="K8" s="132"/>
      <c r="L8" s="132">
        <f t="shared" si="4"/>
        <v>112500</v>
      </c>
      <c r="M8" s="156"/>
    </row>
    <row r="9" spans="1:16" ht="51" x14ac:dyDescent="0.25">
      <c r="A9" s="114" t="s">
        <v>107</v>
      </c>
      <c r="B9" s="114" t="s">
        <v>108</v>
      </c>
      <c r="C9" s="108">
        <v>4</v>
      </c>
      <c r="D9" s="132">
        <v>18000</v>
      </c>
      <c r="E9" s="132"/>
      <c r="F9" s="132">
        <f t="shared" si="1"/>
        <v>4500</v>
      </c>
      <c r="G9" s="132"/>
      <c r="H9" s="132">
        <f t="shared" si="2"/>
        <v>4500</v>
      </c>
      <c r="I9" s="132"/>
      <c r="J9" s="132">
        <f t="shared" si="3"/>
        <v>4500</v>
      </c>
      <c r="K9" s="132"/>
      <c r="L9" s="132">
        <f t="shared" si="4"/>
        <v>4500</v>
      </c>
      <c r="M9" s="156"/>
    </row>
    <row r="10" spans="1:16" ht="89.25" x14ac:dyDescent="0.25">
      <c r="A10" s="114" t="s">
        <v>109</v>
      </c>
      <c r="B10" s="114" t="s">
        <v>110</v>
      </c>
      <c r="C10" s="108">
        <v>12</v>
      </c>
      <c r="D10" s="132">
        <v>120000</v>
      </c>
      <c r="E10" s="132">
        <v>1819800</v>
      </c>
      <c r="F10" s="132">
        <f t="shared" si="1"/>
        <v>30000</v>
      </c>
      <c r="G10" s="132"/>
      <c r="H10" s="132">
        <f t="shared" si="2"/>
        <v>30000</v>
      </c>
      <c r="I10" s="132"/>
      <c r="J10" s="132">
        <f t="shared" si="3"/>
        <v>30000</v>
      </c>
      <c r="K10" s="132"/>
      <c r="L10" s="132">
        <f t="shared" si="4"/>
        <v>30000</v>
      </c>
      <c r="M10" s="156"/>
    </row>
    <row r="11" spans="1:16" ht="63.75" x14ac:dyDescent="0.25">
      <c r="A11" s="107" t="s">
        <v>111</v>
      </c>
      <c r="B11" s="107" t="s">
        <v>112</v>
      </c>
      <c r="C11" s="109">
        <v>1</v>
      </c>
      <c r="D11" s="132">
        <v>80000</v>
      </c>
      <c r="E11" s="132"/>
      <c r="F11" s="132">
        <f t="shared" si="1"/>
        <v>20000</v>
      </c>
      <c r="G11" s="132"/>
      <c r="H11" s="132">
        <f t="shared" si="2"/>
        <v>20000</v>
      </c>
      <c r="I11" s="132"/>
      <c r="J11" s="132">
        <f t="shared" si="3"/>
        <v>20000</v>
      </c>
      <c r="K11" s="132"/>
      <c r="L11" s="132">
        <f t="shared" si="4"/>
        <v>20000</v>
      </c>
      <c r="M11" s="132"/>
    </row>
    <row r="12" spans="1:16" ht="51" x14ac:dyDescent="0.25">
      <c r="A12" s="107" t="s">
        <v>113</v>
      </c>
      <c r="B12" s="107" t="s">
        <v>114</v>
      </c>
      <c r="C12" s="108">
        <v>8</v>
      </c>
      <c r="D12" s="132">
        <v>580000</v>
      </c>
      <c r="E12" s="132"/>
      <c r="F12" s="132">
        <f t="shared" si="1"/>
        <v>145000</v>
      </c>
      <c r="G12" s="132"/>
      <c r="H12" s="132">
        <f t="shared" si="2"/>
        <v>145000</v>
      </c>
      <c r="I12" s="132"/>
      <c r="J12" s="132">
        <f t="shared" si="3"/>
        <v>145000</v>
      </c>
      <c r="K12" s="132"/>
      <c r="L12" s="132">
        <f t="shared" si="4"/>
        <v>145000</v>
      </c>
      <c r="M12" s="132"/>
    </row>
    <row r="13" spans="1:16" ht="38.25" x14ac:dyDescent="0.25">
      <c r="A13" s="107" t="s">
        <v>115</v>
      </c>
      <c r="B13" s="107" t="s">
        <v>116</v>
      </c>
      <c r="C13" s="108">
        <v>1</v>
      </c>
      <c r="D13" s="132">
        <v>450000</v>
      </c>
      <c r="E13" s="132"/>
      <c r="F13" s="132">
        <f t="shared" si="1"/>
        <v>112500</v>
      </c>
      <c r="G13" s="132"/>
      <c r="H13" s="132">
        <f t="shared" si="2"/>
        <v>112500</v>
      </c>
      <c r="I13" s="132"/>
      <c r="J13" s="132">
        <f t="shared" si="3"/>
        <v>112500</v>
      </c>
      <c r="K13" s="132"/>
      <c r="L13" s="132">
        <f t="shared" si="4"/>
        <v>112500</v>
      </c>
      <c r="M13" s="132"/>
    </row>
    <row r="14" spans="1:16" ht="38.25" x14ac:dyDescent="0.25">
      <c r="A14" s="107" t="s">
        <v>117</v>
      </c>
      <c r="B14" s="107" t="s">
        <v>118</v>
      </c>
      <c r="C14" s="108">
        <v>1</v>
      </c>
      <c r="D14" s="132">
        <v>200000</v>
      </c>
      <c r="E14" s="132"/>
      <c r="F14" s="132">
        <f t="shared" si="1"/>
        <v>50000</v>
      </c>
      <c r="G14" s="132"/>
      <c r="H14" s="132">
        <f t="shared" si="2"/>
        <v>50000</v>
      </c>
      <c r="I14" s="132"/>
      <c r="J14" s="132">
        <f t="shared" si="3"/>
        <v>50000</v>
      </c>
      <c r="K14" s="132"/>
      <c r="L14" s="132">
        <f t="shared" si="4"/>
        <v>50000</v>
      </c>
      <c r="M14" s="132"/>
    </row>
    <row r="15" spans="1:16" ht="63.75" x14ac:dyDescent="0.25">
      <c r="A15" s="107" t="s">
        <v>119</v>
      </c>
      <c r="B15" s="107" t="s">
        <v>120</v>
      </c>
      <c r="C15" s="108">
        <v>12</v>
      </c>
      <c r="D15" s="132">
        <v>250000</v>
      </c>
      <c r="E15" s="132"/>
      <c r="F15" s="132">
        <f t="shared" si="1"/>
        <v>62500</v>
      </c>
      <c r="G15" s="132"/>
      <c r="H15" s="132">
        <f t="shared" si="2"/>
        <v>62500</v>
      </c>
      <c r="I15" s="132"/>
      <c r="J15" s="132">
        <f t="shared" si="3"/>
        <v>62500</v>
      </c>
      <c r="K15" s="132"/>
      <c r="L15" s="132">
        <f t="shared" si="4"/>
        <v>62500</v>
      </c>
      <c r="M15" s="132"/>
    </row>
    <row r="16" spans="1:16" ht="51" x14ac:dyDescent="0.25">
      <c r="A16" s="107" t="s">
        <v>121</v>
      </c>
      <c r="B16" s="107" t="s">
        <v>122</v>
      </c>
      <c r="C16" s="108">
        <v>2</v>
      </c>
      <c r="D16" s="132">
        <v>190000</v>
      </c>
      <c r="E16" s="132"/>
      <c r="F16" s="132">
        <f t="shared" si="1"/>
        <v>47500</v>
      </c>
      <c r="G16" s="132"/>
      <c r="H16" s="132">
        <f t="shared" si="2"/>
        <v>47500</v>
      </c>
      <c r="I16" s="132"/>
      <c r="J16" s="132">
        <f t="shared" si="3"/>
        <v>47500</v>
      </c>
      <c r="K16" s="132"/>
      <c r="L16" s="132">
        <f t="shared" si="4"/>
        <v>47500</v>
      </c>
      <c r="M16" s="132"/>
    </row>
    <row r="17" spans="1:13" ht="25.5" x14ac:dyDescent="0.25">
      <c r="A17" s="107" t="s">
        <v>123</v>
      </c>
      <c r="B17" s="107" t="s">
        <v>124</v>
      </c>
      <c r="C17" s="108">
        <v>2</v>
      </c>
      <c r="D17" s="132">
        <v>300000</v>
      </c>
      <c r="E17" s="132"/>
      <c r="F17" s="132">
        <f t="shared" si="1"/>
        <v>75000</v>
      </c>
      <c r="G17" s="132"/>
      <c r="H17" s="132">
        <f t="shared" si="2"/>
        <v>75000</v>
      </c>
      <c r="I17" s="132"/>
      <c r="J17" s="132">
        <f t="shared" si="3"/>
        <v>75000</v>
      </c>
      <c r="K17" s="132"/>
      <c r="L17" s="132">
        <f t="shared" si="4"/>
        <v>75000</v>
      </c>
      <c r="M17" s="132"/>
    </row>
    <row r="18" spans="1:13" ht="25.5" x14ac:dyDescent="0.25">
      <c r="A18" s="107" t="s">
        <v>125</v>
      </c>
      <c r="B18" s="107" t="s">
        <v>126</v>
      </c>
      <c r="C18" s="108">
        <v>2</v>
      </c>
      <c r="D18" s="132">
        <v>200000</v>
      </c>
      <c r="E18" s="132"/>
      <c r="F18" s="132">
        <f t="shared" si="1"/>
        <v>50000</v>
      </c>
      <c r="G18" s="132"/>
      <c r="H18" s="132">
        <f t="shared" si="2"/>
        <v>50000</v>
      </c>
      <c r="I18" s="132"/>
      <c r="J18" s="132">
        <f t="shared" si="3"/>
        <v>50000</v>
      </c>
      <c r="K18" s="132"/>
      <c r="L18" s="132">
        <f t="shared" si="4"/>
        <v>50000</v>
      </c>
      <c r="M18" s="132"/>
    </row>
    <row r="19" spans="1:13" ht="25.5" x14ac:dyDescent="0.25">
      <c r="A19" s="107" t="s">
        <v>127</v>
      </c>
      <c r="B19" s="107" t="s">
        <v>128</v>
      </c>
      <c r="C19" s="108">
        <v>5</v>
      </c>
      <c r="D19" s="132">
        <v>200000</v>
      </c>
      <c r="E19" s="132"/>
      <c r="F19" s="132">
        <f t="shared" si="1"/>
        <v>50000</v>
      </c>
      <c r="G19" s="132"/>
      <c r="H19" s="132">
        <f t="shared" si="2"/>
        <v>50000</v>
      </c>
      <c r="I19" s="132"/>
      <c r="J19" s="132">
        <f t="shared" si="3"/>
        <v>50000</v>
      </c>
      <c r="K19" s="132"/>
      <c r="L19" s="132">
        <f t="shared" si="4"/>
        <v>50000</v>
      </c>
      <c r="M19" s="132"/>
    </row>
    <row r="20" spans="1:13" ht="51" x14ac:dyDescent="0.25">
      <c r="A20" s="107" t="s">
        <v>129</v>
      </c>
      <c r="B20" s="107" t="s">
        <v>130</v>
      </c>
      <c r="C20" s="108">
        <v>4</v>
      </c>
      <c r="D20" s="132">
        <v>230000</v>
      </c>
      <c r="E20" s="132"/>
      <c r="F20" s="132">
        <f t="shared" si="1"/>
        <v>57500</v>
      </c>
      <c r="G20" s="132"/>
      <c r="H20" s="132">
        <f t="shared" si="2"/>
        <v>57500</v>
      </c>
      <c r="I20" s="132"/>
      <c r="J20" s="132">
        <f t="shared" si="3"/>
        <v>57500</v>
      </c>
      <c r="K20" s="132"/>
      <c r="L20" s="132">
        <f t="shared" si="4"/>
        <v>57500</v>
      </c>
      <c r="M20" s="132"/>
    </row>
    <row r="21" spans="1:13" ht="25.5" x14ac:dyDescent="0.25">
      <c r="A21" s="107" t="s">
        <v>131</v>
      </c>
      <c r="B21" s="107" t="s">
        <v>122</v>
      </c>
      <c r="C21" s="108">
        <v>4</v>
      </c>
      <c r="D21" s="132">
        <v>450000</v>
      </c>
      <c r="E21" s="132"/>
      <c r="F21" s="132">
        <f t="shared" si="1"/>
        <v>112500</v>
      </c>
      <c r="G21" s="132"/>
      <c r="H21" s="132">
        <f t="shared" si="2"/>
        <v>112500</v>
      </c>
      <c r="I21" s="132"/>
      <c r="J21" s="132">
        <f t="shared" si="3"/>
        <v>112500</v>
      </c>
      <c r="K21" s="132"/>
      <c r="L21" s="132">
        <f t="shared" si="4"/>
        <v>112500</v>
      </c>
      <c r="M21" s="132"/>
    </row>
    <row r="22" spans="1:13" ht="38.25" x14ac:dyDescent="0.25">
      <c r="A22" s="223" t="s">
        <v>132</v>
      </c>
      <c r="B22" s="107" t="s">
        <v>133</v>
      </c>
      <c r="C22" s="107">
        <v>6</v>
      </c>
      <c r="D22" s="136">
        <v>152600</v>
      </c>
      <c r="E22" s="136"/>
      <c r="F22" s="132">
        <f t="shared" si="1"/>
        <v>38150</v>
      </c>
      <c r="G22" s="132"/>
      <c r="H22" s="132">
        <f t="shared" si="2"/>
        <v>38150</v>
      </c>
      <c r="I22" s="132"/>
      <c r="J22" s="132">
        <f t="shared" si="3"/>
        <v>38150</v>
      </c>
      <c r="K22" s="132"/>
      <c r="L22" s="132">
        <f t="shared" si="4"/>
        <v>38150</v>
      </c>
      <c r="M22" s="136"/>
    </row>
    <row r="23" spans="1:13" ht="26.25" customHeight="1" x14ac:dyDescent="0.25">
      <c r="A23" s="223"/>
      <c r="B23" s="107" t="s">
        <v>134</v>
      </c>
      <c r="C23" s="107">
        <v>7</v>
      </c>
      <c r="D23" s="136">
        <v>77550</v>
      </c>
      <c r="E23" s="136"/>
      <c r="F23" s="132">
        <f t="shared" si="1"/>
        <v>19387.5</v>
      </c>
      <c r="G23" s="132"/>
      <c r="H23" s="132">
        <f t="shared" si="2"/>
        <v>19387.5</v>
      </c>
      <c r="I23" s="132"/>
      <c r="J23" s="132">
        <f t="shared" si="3"/>
        <v>19387.5</v>
      </c>
      <c r="K23" s="132"/>
      <c r="L23" s="132">
        <f t="shared" si="4"/>
        <v>19387.5</v>
      </c>
      <c r="M23" s="136"/>
    </row>
    <row r="24" spans="1:13" ht="25.5" x14ac:dyDescent="0.25">
      <c r="A24" s="223"/>
      <c r="B24" s="107" t="s">
        <v>135</v>
      </c>
      <c r="C24" s="107">
        <v>6</v>
      </c>
      <c r="D24" s="136">
        <v>190200</v>
      </c>
      <c r="E24" s="136"/>
      <c r="F24" s="132">
        <f t="shared" si="1"/>
        <v>47550</v>
      </c>
      <c r="G24" s="132"/>
      <c r="H24" s="132">
        <f t="shared" si="2"/>
        <v>47550</v>
      </c>
      <c r="I24" s="132"/>
      <c r="J24" s="132">
        <f t="shared" si="3"/>
        <v>47550</v>
      </c>
      <c r="K24" s="132"/>
      <c r="L24" s="132">
        <f t="shared" si="4"/>
        <v>47550</v>
      </c>
      <c r="M24" s="136"/>
    </row>
    <row r="25" spans="1:13" ht="35.25" customHeight="1" x14ac:dyDescent="0.25">
      <c r="A25" s="223" t="s">
        <v>136</v>
      </c>
      <c r="B25" s="107" t="s">
        <v>137</v>
      </c>
      <c r="C25" s="107">
        <v>4</v>
      </c>
      <c r="D25" s="136">
        <v>43400</v>
      </c>
      <c r="E25" s="136"/>
      <c r="F25" s="132">
        <f t="shared" si="1"/>
        <v>10850</v>
      </c>
      <c r="G25" s="132"/>
      <c r="H25" s="132">
        <f t="shared" si="2"/>
        <v>10850</v>
      </c>
      <c r="I25" s="132"/>
      <c r="J25" s="132">
        <f t="shared" si="3"/>
        <v>10850</v>
      </c>
      <c r="K25" s="132"/>
      <c r="L25" s="132">
        <f t="shared" si="4"/>
        <v>10850</v>
      </c>
      <c r="M25" s="136"/>
    </row>
    <row r="26" spans="1:13" ht="25.5" x14ac:dyDescent="0.25">
      <c r="A26" s="223"/>
      <c r="B26" s="107" t="s">
        <v>138</v>
      </c>
      <c r="C26" s="107">
        <v>8</v>
      </c>
      <c r="D26" s="136">
        <v>160200</v>
      </c>
      <c r="E26" s="136"/>
      <c r="F26" s="132">
        <f t="shared" si="1"/>
        <v>40050</v>
      </c>
      <c r="G26" s="132"/>
      <c r="H26" s="132">
        <f t="shared" si="2"/>
        <v>40050</v>
      </c>
      <c r="I26" s="132"/>
      <c r="J26" s="132">
        <f t="shared" si="3"/>
        <v>40050</v>
      </c>
      <c r="K26" s="132"/>
      <c r="L26" s="132">
        <f t="shared" si="4"/>
        <v>40050</v>
      </c>
      <c r="M26" s="136"/>
    </row>
    <row r="27" spans="1:13" ht="76.5" x14ac:dyDescent="0.25">
      <c r="A27" s="107" t="s">
        <v>139</v>
      </c>
      <c r="B27" s="107" t="s">
        <v>140</v>
      </c>
      <c r="C27" s="120">
        <v>1</v>
      </c>
      <c r="D27" s="136">
        <v>310000</v>
      </c>
      <c r="E27" s="136"/>
      <c r="F27" s="132">
        <f t="shared" si="1"/>
        <v>77500</v>
      </c>
      <c r="G27" s="132"/>
      <c r="H27" s="132">
        <f t="shared" si="2"/>
        <v>77500</v>
      </c>
      <c r="I27" s="132"/>
      <c r="J27" s="132">
        <f t="shared" si="3"/>
        <v>77500</v>
      </c>
      <c r="K27" s="132"/>
      <c r="L27" s="132">
        <f t="shared" si="4"/>
        <v>77500</v>
      </c>
      <c r="M27" s="136"/>
    </row>
    <row r="28" spans="1:13" ht="38.25" x14ac:dyDescent="0.25">
      <c r="A28" s="223" t="s">
        <v>141</v>
      </c>
      <c r="B28" s="107" t="s">
        <v>142</v>
      </c>
      <c r="C28" s="107">
        <v>1</v>
      </c>
      <c r="D28" s="136">
        <v>12800</v>
      </c>
      <c r="E28" s="136"/>
      <c r="F28" s="132">
        <f t="shared" si="1"/>
        <v>3200</v>
      </c>
      <c r="G28" s="132"/>
      <c r="H28" s="132">
        <f t="shared" si="2"/>
        <v>3200</v>
      </c>
      <c r="I28" s="132"/>
      <c r="J28" s="132">
        <f t="shared" si="3"/>
        <v>3200</v>
      </c>
      <c r="K28" s="132"/>
      <c r="L28" s="132">
        <f t="shared" si="4"/>
        <v>3200</v>
      </c>
      <c r="M28" s="136"/>
    </row>
    <row r="29" spans="1:13" ht="63.75" x14ac:dyDescent="0.25">
      <c r="A29" s="223"/>
      <c r="B29" s="107" t="s">
        <v>143</v>
      </c>
      <c r="C29" s="107">
        <v>4</v>
      </c>
      <c r="D29" s="136">
        <v>55900</v>
      </c>
      <c r="E29" s="136"/>
      <c r="F29" s="132">
        <f t="shared" si="1"/>
        <v>13975</v>
      </c>
      <c r="G29" s="132"/>
      <c r="H29" s="132">
        <f t="shared" si="2"/>
        <v>13975</v>
      </c>
      <c r="I29" s="132"/>
      <c r="J29" s="132">
        <f t="shared" si="3"/>
        <v>13975</v>
      </c>
      <c r="K29" s="132"/>
      <c r="L29" s="132">
        <f t="shared" si="4"/>
        <v>13975</v>
      </c>
      <c r="M29" s="136"/>
    </row>
    <row r="30" spans="1:13" ht="48" customHeight="1" x14ac:dyDescent="0.25">
      <c r="A30" s="223" t="s">
        <v>144</v>
      </c>
      <c r="B30" s="107" t="s">
        <v>145</v>
      </c>
      <c r="C30" s="107">
        <v>1</v>
      </c>
      <c r="D30" s="136">
        <v>10850</v>
      </c>
      <c r="E30" s="136"/>
      <c r="F30" s="132">
        <f t="shared" si="1"/>
        <v>2712.5</v>
      </c>
      <c r="G30" s="132"/>
      <c r="H30" s="132">
        <f t="shared" si="2"/>
        <v>2712.5</v>
      </c>
      <c r="I30" s="132"/>
      <c r="J30" s="132">
        <f t="shared" si="3"/>
        <v>2712.5</v>
      </c>
      <c r="K30" s="132"/>
      <c r="L30" s="132">
        <f t="shared" si="4"/>
        <v>2712.5</v>
      </c>
      <c r="M30" s="136"/>
    </row>
    <row r="31" spans="1:13" ht="51" x14ac:dyDescent="0.25">
      <c r="A31" s="223"/>
      <c r="B31" s="107" t="s">
        <v>146</v>
      </c>
      <c r="C31" s="120">
        <v>1</v>
      </c>
      <c r="D31" s="136">
        <v>200000</v>
      </c>
      <c r="E31" s="136"/>
      <c r="F31" s="132">
        <f t="shared" si="1"/>
        <v>50000</v>
      </c>
      <c r="G31" s="132"/>
      <c r="H31" s="132">
        <f t="shared" si="2"/>
        <v>50000</v>
      </c>
      <c r="I31" s="132"/>
      <c r="J31" s="132">
        <f t="shared" si="3"/>
        <v>50000</v>
      </c>
      <c r="K31" s="132"/>
      <c r="L31" s="132">
        <f t="shared" si="4"/>
        <v>50000</v>
      </c>
      <c r="M31" s="136"/>
    </row>
    <row r="32" spans="1:13" ht="35.25" customHeight="1" x14ac:dyDescent="0.25">
      <c r="A32" s="223" t="s">
        <v>147</v>
      </c>
      <c r="B32" s="107" t="s">
        <v>148</v>
      </c>
      <c r="C32" s="107">
        <v>20</v>
      </c>
      <c r="D32" s="136">
        <v>86800</v>
      </c>
      <c r="E32" s="136"/>
      <c r="F32" s="132">
        <f t="shared" si="1"/>
        <v>21700</v>
      </c>
      <c r="G32" s="132"/>
      <c r="H32" s="132">
        <f t="shared" si="2"/>
        <v>21700</v>
      </c>
      <c r="I32" s="132"/>
      <c r="J32" s="132">
        <f t="shared" si="3"/>
        <v>21700</v>
      </c>
      <c r="K32" s="132"/>
      <c r="L32" s="132">
        <f t="shared" si="4"/>
        <v>21700</v>
      </c>
      <c r="M32" s="136"/>
    </row>
    <row r="33" spans="1:13" ht="38.25" x14ac:dyDescent="0.25">
      <c r="A33" s="223"/>
      <c r="B33" s="107" t="s">
        <v>149</v>
      </c>
      <c r="C33" s="107">
        <v>5</v>
      </c>
      <c r="D33" s="136">
        <v>21700</v>
      </c>
      <c r="E33" s="136"/>
      <c r="F33" s="132">
        <f t="shared" si="1"/>
        <v>5425</v>
      </c>
      <c r="G33" s="132"/>
      <c r="H33" s="132">
        <f t="shared" si="2"/>
        <v>5425</v>
      </c>
      <c r="I33" s="132"/>
      <c r="J33" s="132">
        <f t="shared" si="3"/>
        <v>5425</v>
      </c>
      <c r="K33" s="132"/>
      <c r="L33" s="132">
        <f t="shared" si="4"/>
        <v>5425</v>
      </c>
      <c r="M33" s="136"/>
    </row>
    <row r="34" spans="1:13" ht="51" x14ac:dyDescent="0.25">
      <c r="A34" s="107" t="s">
        <v>150</v>
      </c>
      <c r="B34" s="107" t="s">
        <v>151</v>
      </c>
      <c r="C34" s="120">
        <v>1</v>
      </c>
      <c r="D34" s="136">
        <v>150000</v>
      </c>
      <c r="E34" s="136">
        <f>11100+132900+8924900</f>
        <v>9068900</v>
      </c>
      <c r="F34" s="132">
        <f t="shared" si="1"/>
        <v>37500</v>
      </c>
      <c r="G34" s="132"/>
      <c r="H34" s="132">
        <f t="shared" si="2"/>
        <v>37500</v>
      </c>
      <c r="I34" s="132"/>
      <c r="J34" s="132">
        <f t="shared" si="3"/>
        <v>37500</v>
      </c>
      <c r="K34" s="132"/>
      <c r="L34" s="132">
        <f t="shared" si="4"/>
        <v>37500</v>
      </c>
      <c r="M34" s="136"/>
    </row>
    <row r="35" spans="1:13" ht="38.25" x14ac:dyDescent="0.25">
      <c r="A35" s="107"/>
      <c r="B35" s="107" t="s">
        <v>152</v>
      </c>
      <c r="C35" s="107">
        <v>10</v>
      </c>
      <c r="D35" s="136">
        <v>160200</v>
      </c>
      <c r="E35" s="136"/>
      <c r="F35" s="132">
        <f t="shared" si="1"/>
        <v>40050</v>
      </c>
      <c r="G35" s="132"/>
      <c r="H35" s="132">
        <f t="shared" si="2"/>
        <v>40050</v>
      </c>
      <c r="I35" s="132"/>
      <c r="J35" s="132">
        <f t="shared" si="3"/>
        <v>40050</v>
      </c>
      <c r="K35" s="132"/>
      <c r="L35" s="132">
        <f t="shared" si="4"/>
        <v>40050</v>
      </c>
      <c r="M35" s="136"/>
    </row>
    <row r="36" spans="1:13" ht="52.5" customHeight="1" x14ac:dyDescent="0.25">
      <c r="A36" s="223" t="s">
        <v>153</v>
      </c>
      <c r="B36" s="107" t="s">
        <v>151</v>
      </c>
      <c r="C36" s="120">
        <v>1</v>
      </c>
      <c r="D36" s="136">
        <v>100000</v>
      </c>
      <c r="E36" s="136"/>
      <c r="F36" s="132">
        <f t="shared" si="1"/>
        <v>25000</v>
      </c>
      <c r="G36" s="132"/>
      <c r="H36" s="132">
        <f t="shared" si="2"/>
        <v>25000</v>
      </c>
      <c r="I36" s="132"/>
      <c r="J36" s="132">
        <f t="shared" si="3"/>
        <v>25000</v>
      </c>
      <c r="K36" s="132"/>
      <c r="L36" s="132">
        <f t="shared" si="4"/>
        <v>25000</v>
      </c>
      <c r="M36" s="136"/>
    </row>
    <row r="37" spans="1:13" ht="38.25" x14ac:dyDescent="0.25">
      <c r="A37" s="223"/>
      <c r="B37" s="107" t="s">
        <v>152</v>
      </c>
      <c r="C37" s="107">
        <v>10</v>
      </c>
      <c r="D37" s="136">
        <v>630200</v>
      </c>
      <c r="E37" s="136"/>
      <c r="F37" s="132">
        <f t="shared" si="1"/>
        <v>157550</v>
      </c>
      <c r="G37" s="132"/>
      <c r="H37" s="132">
        <f t="shared" si="2"/>
        <v>157550</v>
      </c>
      <c r="I37" s="132"/>
      <c r="J37" s="132">
        <f t="shared" si="3"/>
        <v>157550</v>
      </c>
      <c r="K37" s="132"/>
      <c r="L37" s="132">
        <f t="shared" si="4"/>
        <v>157550</v>
      </c>
      <c r="M37" s="136"/>
    </row>
    <row r="38" spans="1:13" ht="49.5" customHeight="1" x14ac:dyDescent="0.25">
      <c r="A38" s="223" t="s">
        <v>154</v>
      </c>
      <c r="B38" s="107" t="s">
        <v>151</v>
      </c>
      <c r="C38" s="120">
        <v>1</v>
      </c>
      <c r="D38" s="136">
        <v>520000</v>
      </c>
      <c r="E38" s="136"/>
      <c r="F38" s="132">
        <f t="shared" si="1"/>
        <v>130000</v>
      </c>
      <c r="G38" s="132"/>
      <c r="H38" s="132">
        <f t="shared" si="2"/>
        <v>130000</v>
      </c>
      <c r="I38" s="132"/>
      <c r="J38" s="132">
        <f t="shared" si="3"/>
        <v>130000</v>
      </c>
      <c r="K38" s="132"/>
      <c r="L38" s="132">
        <f t="shared" si="4"/>
        <v>130000</v>
      </c>
      <c r="M38" s="136"/>
    </row>
    <row r="39" spans="1:13" ht="41.25" customHeight="1" x14ac:dyDescent="0.25">
      <c r="A39" s="223"/>
      <c r="B39" s="107" t="s">
        <v>152</v>
      </c>
      <c r="C39" s="107">
        <v>10</v>
      </c>
      <c r="D39" s="136">
        <v>130200</v>
      </c>
      <c r="E39" s="136"/>
      <c r="F39" s="132">
        <f t="shared" si="1"/>
        <v>32550</v>
      </c>
      <c r="G39" s="132"/>
      <c r="H39" s="132">
        <f t="shared" si="2"/>
        <v>32550</v>
      </c>
      <c r="I39" s="132"/>
      <c r="J39" s="132">
        <f t="shared" si="3"/>
        <v>32550</v>
      </c>
      <c r="K39" s="132"/>
      <c r="L39" s="132">
        <f t="shared" si="4"/>
        <v>32550</v>
      </c>
      <c r="M39" s="136"/>
    </row>
    <row r="40" spans="1:13" ht="38.25" x14ac:dyDescent="0.25">
      <c r="A40" s="223" t="s">
        <v>155</v>
      </c>
      <c r="B40" s="107" t="s">
        <v>156</v>
      </c>
      <c r="C40" s="120">
        <v>1</v>
      </c>
      <c r="D40" s="136">
        <v>40000</v>
      </c>
      <c r="E40" s="136"/>
      <c r="F40" s="132">
        <f t="shared" si="1"/>
        <v>10000</v>
      </c>
      <c r="G40" s="132"/>
      <c r="H40" s="132">
        <f t="shared" si="2"/>
        <v>10000</v>
      </c>
      <c r="I40" s="132"/>
      <c r="J40" s="132">
        <f t="shared" si="3"/>
        <v>10000</v>
      </c>
      <c r="K40" s="132"/>
      <c r="L40" s="132">
        <f t="shared" si="4"/>
        <v>10000</v>
      </c>
      <c r="M40" s="136"/>
    </row>
    <row r="41" spans="1:13" ht="48" customHeight="1" x14ac:dyDescent="0.25">
      <c r="A41" s="223"/>
      <c r="B41" s="107" t="s">
        <v>157</v>
      </c>
      <c r="C41" s="120">
        <v>1</v>
      </c>
      <c r="D41" s="136">
        <v>40000</v>
      </c>
      <c r="E41" s="136"/>
      <c r="F41" s="132">
        <f t="shared" si="1"/>
        <v>10000</v>
      </c>
      <c r="G41" s="132"/>
      <c r="H41" s="132">
        <f t="shared" si="2"/>
        <v>10000</v>
      </c>
      <c r="I41" s="132"/>
      <c r="J41" s="132">
        <f t="shared" si="3"/>
        <v>10000</v>
      </c>
      <c r="K41" s="132"/>
      <c r="L41" s="132">
        <f t="shared" si="4"/>
        <v>10000</v>
      </c>
      <c r="M41" s="136"/>
    </row>
    <row r="42" spans="1:13" ht="22.5" customHeight="1" x14ac:dyDescent="0.25">
      <c r="A42" s="223"/>
      <c r="B42" s="107" t="s">
        <v>158</v>
      </c>
      <c r="C42" s="120">
        <v>1</v>
      </c>
      <c r="D42" s="136">
        <v>150000</v>
      </c>
      <c r="E42" s="136"/>
      <c r="F42" s="132">
        <f t="shared" si="1"/>
        <v>37500</v>
      </c>
      <c r="G42" s="132"/>
      <c r="H42" s="132">
        <f t="shared" si="2"/>
        <v>37500</v>
      </c>
      <c r="I42" s="132"/>
      <c r="J42" s="132">
        <f t="shared" si="3"/>
        <v>37500</v>
      </c>
      <c r="K42" s="132"/>
      <c r="L42" s="132">
        <f t="shared" si="4"/>
        <v>37500</v>
      </c>
      <c r="M42" s="136"/>
    </row>
    <row r="43" spans="1:13" ht="38.25" x14ac:dyDescent="0.25">
      <c r="A43" s="223"/>
      <c r="B43" s="107" t="s">
        <v>159</v>
      </c>
      <c r="C43" s="120">
        <v>1</v>
      </c>
      <c r="D43" s="136">
        <v>150000</v>
      </c>
      <c r="E43" s="136"/>
      <c r="F43" s="132">
        <f t="shared" si="1"/>
        <v>37500</v>
      </c>
      <c r="G43" s="132"/>
      <c r="H43" s="132">
        <f t="shared" si="2"/>
        <v>37500</v>
      </c>
      <c r="I43" s="132"/>
      <c r="J43" s="132">
        <f t="shared" si="3"/>
        <v>37500</v>
      </c>
      <c r="K43" s="132"/>
      <c r="L43" s="132">
        <f t="shared" si="4"/>
        <v>37500</v>
      </c>
      <c r="M43" s="136"/>
    </row>
    <row r="44" spans="1:13" ht="31.5" customHeight="1" x14ac:dyDescent="0.25">
      <c r="A44" s="223" t="s">
        <v>160</v>
      </c>
      <c r="B44" s="107" t="s">
        <v>161</v>
      </c>
      <c r="C44" s="107">
        <v>1</v>
      </c>
      <c r="D44" s="136">
        <v>80000</v>
      </c>
      <c r="E44" s="136"/>
      <c r="F44" s="132">
        <f t="shared" si="1"/>
        <v>20000</v>
      </c>
      <c r="G44" s="132"/>
      <c r="H44" s="132">
        <f t="shared" si="2"/>
        <v>20000</v>
      </c>
      <c r="I44" s="132"/>
      <c r="J44" s="132">
        <f t="shared" si="3"/>
        <v>20000</v>
      </c>
      <c r="K44" s="132"/>
      <c r="L44" s="132">
        <f t="shared" si="4"/>
        <v>20000</v>
      </c>
      <c r="M44" s="136"/>
    </row>
    <row r="45" spans="1:13" ht="35.25" customHeight="1" x14ac:dyDescent="0.25">
      <c r="A45" s="223"/>
      <c r="B45" s="107" t="s">
        <v>162</v>
      </c>
      <c r="C45" s="107">
        <v>1</v>
      </c>
      <c r="D45" s="136">
        <v>400000</v>
      </c>
      <c r="E45" s="136"/>
      <c r="F45" s="132">
        <f t="shared" si="1"/>
        <v>100000</v>
      </c>
      <c r="G45" s="132"/>
      <c r="H45" s="132">
        <f t="shared" si="2"/>
        <v>100000</v>
      </c>
      <c r="I45" s="132"/>
      <c r="J45" s="132">
        <f t="shared" si="3"/>
        <v>100000</v>
      </c>
      <c r="K45" s="132"/>
      <c r="L45" s="132">
        <f t="shared" si="4"/>
        <v>100000</v>
      </c>
      <c r="M45" s="136"/>
    </row>
    <row r="46" spans="1:13" ht="42" customHeight="1" x14ac:dyDescent="0.25">
      <c r="A46" s="223"/>
      <c r="B46" s="107" t="s">
        <v>163</v>
      </c>
      <c r="C46" s="107">
        <v>1</v>
      </c>
      <c r="D46" s="136">
        <v>360000</v>
      </c>
      <c r="E46" s="136"/>
      <c r="F46" s="132">
        <f t="shared" si="1"/>
        <v>90000</v>
      </c>
      <c r="G46" s="132"/>
      <c r="H46" s="132">
        <f t="shared" si="2"/>
        <v>90000</v>
      </c>
      <c r="I46" s="132"/>
      <c r="J46" s="132">
        <f t="shared" si="3"/>
        <v>90000</v>
      </c>
      <c r="K46" s="132"/>
      <c r="L46" s="132">
        <f t="shared" si="4"/>
        <v>90000</v>
      </c>
      <c r="M46" s="136"/>
    </row>
    <row r="47" spans="1:13" ht="31.5" customHeight="1" x14ac:dyDescent="0.25">
      <c r="A47" s="223"/>
      <c r="B47" s="107" t="s">
        <v>164</v>
      </c>
      <c r="C47" s="120">
        <v>1</v>
      </c>
      <c r="D47" s="136">
        <v>80000</v>
      </c>
      <c r="E47" s="136"/>
      <c r="F47" s="132">
        <f t="shared" si="1"/>
        <v>20000</v>
      </c>
      <c r="G47" s="132"/>
      <c r="H47" s="132">
        <f t="shared" si="2"/>
        <v>20000</v>
      </c>
      <c r="I47" s="132"/>
      <c r="J47" s="132">
        <f t="shared" si="3"/>
        <v>20000</v>
      </c>
      <c r="K47" s="132"/>
      <c r="L47" s="132">
        <f t="shared" si="4"/>
        <v>20000</v>
      </c>
      <c r="M47" s="136"/>
    </row>
    <row r="48" spans="1:13" ht="28.5" customHeight="1" x14ac:dyDescent="0.25">
      <c r="A48" s="223" t="s">
        <v>165</v>
      </c>
      <c r="B48" s="107" t="s">
        <v>166</v>
      </c>
      <c r="C48" s="107">
        <v>4</v>
      </c>
      <c r="D48" s="136">
        <v>50000</v>
      </c>
      <c r="E48" s="136"/>
      <c r="F48" s="132">
        <f t="shared" si="1"/>
        <v>12500</v>
      </c>
      <c r="G48" s="132"/>
      <c r="H48" s="132">
        <f t="shared" si="2"/>
        <v>12500</v>
      </c>
      <c r="I48" s="132"/>
      <c r="J48" s="132">
        <f t="shared" si="3"/>
        <v>12500</v>
      </c>
      <c r="K48" s="132"/>
      <c r="L48" s="132">
        <f t="shared" si="4"/>
        <v>12500</v>
      </c>
      <c r="M48" s="136"/>
    </row>
    <row r="49" spans="1:13" ht="38.25" x14ac:dyDescent="0.25">
      <c r="A49" s="223"/>
      <c r="B49" s="107" t="s">
        <v>167</v>
      </c>
      <c r="C49" s="120">
        <v>1</v>
      </c>
      <c r="D49" s="136">
        <v>410567</v>
      </c>
      <c r="E49" s="136"/>
      <c r="F49" s="132">
        <f t="shared" si="1"/>
        <v>102641.75</v>
      </c>
      <c r="G49" s="132"/>
      <c r="H49" s="132">
        <f t="shared" si="2"/>
        <v>102641.75</v>
      </c>
      <c r="I49" s="132"/>
      <c r="J49" s="132">
        <f t="shared" si="3"/>
        <v>102641.75</v>
      </c>
      <c r="K49" s="132"/>
      <c r="L49" s="132">
        <f t="shared" si="4"/>
        <v>102641.75</v>
      </c>
      <c r="M49" s="136"/>
    </row>
    <row r="50" spans="1:13" ht="38.25" x14ac:dyDescent="0.25">
      <c r="A50" s="223" t="s">
        <v>168</v>
      </c>
      <c r="B50" s="107" t="s">
        <v>169</v>
      </c>
      <c r="C50" s="107">
        <v>4</v>
      </c>
      <c r="D50" s="136">
        <v>100000</v>
      </c>
      <c r="E50" s="136"/>
      <c r="F50" s="132">
        <f t="shared" si="1"/>
        <v>25000</v>
      </c>
      <c r="G50" s="132"/>
      <c r="H50" s="132">
        <f t="shared" si="2"/>
        <v>25000</v>
      </c>
      <c r="I50" s="132"/>
      <c r="J50" s="132">
        <f t="shared" si="3"/>
        <v>25000</v>
      </c>
      <c r="K50" s="132"/>
      <c r="L50" s="132">
        <f t="shared" si="4"/>
        <v>25000</v>
      </c>
      <c r="M50" s="136"/>
    </row>
    <row r="51" spans="1:13" ht="34.5" customHeight="1" x14ac:dyDescent="0.25">
      <c r="A51" s="223"/>
      <c r="B51" s="107" t="s">
        <v>170</v>
      </c>
      <c r="C51" s="107">
        <v>12</v>
      </c>
      <c r="D51" s="136">
        <v>50000</v>
      </c>
      <c r="E51" s="136"/>
      <c r="F51" s="132">
        <f t="shared" si="1"/>
        <v>12500</v>
      </c>
      <c r="G51" s="132"/>
      <c r="H51" s="132">
        <f t="shared" si="2"/>
        <v>12500</v>
      </c>
      <c r="I51" s="132"/>
      <c r="J51" s="132">
        <f t="shared" si="3"/>
        <v>12500</v>
      </c>
      <c r="K51" s="132"/>
      <c r="L51" s="132">
        <f t="shared" si="4"/>
        <v>12500</v>
      </c>
      <c r="M51" s="136"/>
    </row>
    <row r="52" spans="1:13" ht="25.5" customHeight="1" x14ac:dyDescent="0.25">
      <c r="A52" s="218" t="s">
        <v>171</v>
      </c>
      <c r="B52" s="107" t="s">
        <v>172</v>
      </c>
      <c r="C52" s="107">
        <v>4</v>
      </c>
      <c r="D52" s="136">
        <v>80000</v>
      </c>
      <c r="E52" s="136"/>
      <c r="F52" s="132">
        <f t="shared" si="1"/>
        <v>20000</v>
      </c>
      <c r="G52" s="132"/>
      <c r="H52" s="132">
        <f t="shared" si="2"/>
        <v>20000</v>
      </c>
      <c r="I52" s="132"/>
      <c r="J52" s="132">
        <f t="shared" si="3"/>
        <v>20000</v>
      </c>
      <c r="K52" s="132"/>
      <c r="L52" s="132">
        <f t="shared" si="4"/>
        <v>20000</v>
      </c>
      <c r="M52" s="136"/>
    </row>
    <row r="53" spans="1:13" ht="33" customHeight="1" x14ac:dyDescent="0.25">
      <c r="A53" s="219"/>
      <c r="B53" s="107" t="s">
        <v>173</v>
      </c>
      <c r="C53" s="107">
        <v>4</v>
      </c>
      <c r="D53" s="136">
        <v>250000</v>
      </c>
      <c r="E53" s="136"/>
      <c r="F53" s="132">
        <f t="shared" si="1"/>
        <v>62500</v>
      </c>
      <c r="G53" s="132"/>
      <c r="H53" s="132">
        <f t="shared" si="2"/>
        <v>62500</v>
      </c>
      <c r="I53" s="132"/>
      <c r="J53" s="132">
        <f t="shared" si="3"/>
        <v>62500</v>
      </c>
      <c r="K53" s="132"/>
      <c r="L53" s="132">
        <f t="shared" si="4"/>
        <v>62500</v>
      </c>
      <c r="M53" s="136"/>
    </row>
    <row r="54" spans="1:13" ht="45.75" customHeight="1" x14ac:dyDescent="0.25">
      <c r="A54" s="219"/>
      <c r="B54" s="107" t="s">
        <v>174</v>
      </c>
      <c r="C54" s="107">
        <v>4</v>
      </c>
      <c r="D54" s="136">
        <v>280000</v>
      </c>
      <c r="E54" s="136"/>
      <c r="F54" s="132">
        <f t="shared" si="1"/>
        <v>70000</v>
      </c>
      <c r="G54" s="132"/>
      <c r="H54" s="132">
        <f t="shared" si="2"/>
        <v>70000</v>
      </c>
      <c r="I54" s="132"/>
      <c r="J54" s="132">
        <f t="shared" si="3"/>
        <v>70000</v>
      </c>
      <c r="K54" s="132"/>
      <c r="L54" s="132">
        <f t="shared" si="4"/>
        <v>70000</v>
      </c>
      <c r="M54" s="136"/>
    </row>
    <row r="55" spans="1:13" ht="38.25" x14ac:dyDescent="0.25">
      <c r="A55" s="220"/>
      <c r="B55" s="107" t="s">
        <v>175</v>
      </c>
      <c r="C55" s="107">
        <v>4</v>
      </c>
      <c r="D55" s="136">
        <v>127620</v>
      </c>
      <c r="E55" s="136"/>
      <c r="F55" s="132">
        <f t="shared" si="1"/>
        <v>31905</v>
      </c>
      <c r="G55" s="132"/>
      <c r="H55" s="132">
        <f t="shared" si="2"/>
        <v>31905</v>
      </c>
      <c r="I55" s="132"/>
      <c r="J55" s="132">
        <f t="shared" si="3"/>
        <v>31905</v>
      </c>
      <c r="K55" s="132"/>
      <c r="L55" s="132">
        <f t="shared" si="4"/>
        <v>31905</v>
      </c>
      <c r="M55" s="136"/>
    </row>
    <row r="56" spans="1:13" ht="38.25" x14ac:dyDescent="0.25">
      <c r="A56" s="218" t="s">
        <v>176</v>
      </c>
      <c r="B56" s="107" t="s">
        <v>177</v>
      </c>
      <c r="C56" s="109">
        <v>1</v>
      </c>
      <c r="D56" s="132">
        <v>150000</v>
      </c>
      <c r="E56" s="132"/>
      <c r="F56" s="132">
        <f t="shared" si="1"/>
        <v>37500</v>
      </c>
      <c r="G56" s="132"/>
      <c r="H56" s="132">
        <f t="shared" si="2"/>
        <v>37500</v>
      </c>
      <c r="I56" s="132"/>
      <c r="J56" s="132">
        <f t="shared" si="3"/>
        <v>37500</v>
      </c>
      <c r="K56" s="132"/>
      <c r="L56" s="132">
        <f t="shared" si="4"/>
        <v>37500</v>
      </c>
      <c r="M56" s="132"/>
    </row>
    <row r="57" spans="1:13" ht="32.25" customHeight="1" x14ac:dyDescent="0.25">
      <c r="A57" s="219"/>
      <c r="B57" s="108" t="s">
        <v>178</v>
      </c>
      <c r="C57" s="109">
        <v>1</v>
      </c>
      <c r="D57" s="132">
        <v>200000</v>
      </c>
      <c r="E57" s="150"/>
      <c r="F57" s="132">
        <f t="shared" si="1"/>
        <v>50000</v>
      </c>
      <c r="G57" s="132"/>
      <c r="H57" s="132">
        <f t="shared" si="2"/>
        <v>50000</v>
      </c>
      <c r="I57" s="132"/>
      <c r="J57" s="132">
        <f t="shared" si="3"/>
        <v>50000</v>
      </c>
      <c r="K57" s="132"/>
      <c r="L57" s="132">
        <f t="shared" si="4"/>
        <v>50000</v>
      </c>
      <c r="M57" s="150"/>
    </row>
    <row r="58" spans="1:13" ht="15.75" customHeight="1" x14ac:dyDescent="0.25">
      <c r="A58" s="220"/>
      <c r="B58" s="108" t="s">
        <v>179</v>
      </c>
      <c r="C58" s="109">
        <v>1</v>
      </c>
      <c r="D58" s="132">
        <v>150000</v>
      </c>
      <c r="E58" s="150"/>
      <c r="F58" s="132">
        <f t="shared" si="1"/>
        <v>37500</v>
      </c>
      <c r="G58" s="132"/>
      <c r="H58" s="132">
        <f t="shared" si="2"/>
        <v>37500</v>
      </c>
      <c r="I58" s="132"/>
      <c r="J58" s="132">
        <f t="shared" si="3"/>
        <v>37500</v>
      </c>
      <c r="K58" s="132"/>
      <c r="L58" s="132">
        <f t="shared" si="4"/>
        <v>37500</v>
      </c>
      <c r="M58" s="150"/>
    </row>
    <row r="59" spans="1:13" ht="15" customHeight="1" thickBot="1" x14ac:dyDescent="0.3">
      <c r="A59" s="183"/>
      <c r="B59" s="124" t="s">
        <v>180</v>
      </c>
      <c r="C59" s="184">
        <v>1</v>
      </c>
      <c r="D59" s="145">
        <v>200000</v>
      </c>
      <c r="E59" s="185"/>
      <c r="F59" s="145">
        <f t="shared" si="1"/>
        <v>50000</v>
      </c>
      <c r="G59" s="145"/>
      <c r="H59" s="145">
        <f t="shared" si="2"/>
        <v>50000</v>
      </c>
      <c r="I59" s="145"/>
      <c r="J59" s="145">
        <f t="shared" si="3"/>
        <v>50000</v>
      </c>
      <c r="K59" s="145"/>
      <c r="L59" s="145">
        <f t="shared" si="4"/>
        <v>50000</v>
      </c>
      <c r="M59" s="185"/>
    </row>
    <row r="60" spans="1:13" s="64" customFormat="1" ht="17.25" thickBot="1" x14ac:dyDescent="0.35">
      <c r="A60" s="157" t="s">
        <v>181</v>
      </c>
      <c r="B60" s="158"/>
      <c r="C60" s="158"/>
      <c r="D60" s="186"/>
      <c r="E60" s="186"/>
      <c r="F60" s="186"/>
      <c r="G60" s="186"/>
      <c r="H60" s="186"/>
      <c r="I60" s="186"/>
      <c r="J60" s="186"/>
      <c r="K60" s="186"/>
      <c r="L60" s="186"/>
      <c r="M60" s="187"/>
    </row>
    <row r="61" spans="1:13" ht="25.5" customHeight="1" x14ac:dyDescent="0.25">
      <c r="A61" s="225" t="s">
        <v>182</v>
      </c>
      <c r="B61" s="221" t="s">
        <v>183</v>
      </c>
      <c r="C61" s="221">
        <v>9</v>
      </c>
      <c r="D61" s="230">
        <v>130200</v>
      </c>
      <c r="E61" s="230"/>
      <c r="F61" s="230">
        <f>+D61/4</f>
        <v>32550</v>
      </c>
      <c r="G61" s="230"/>
      <c r="H61" s="230">
        <f>+F61</f>
        <v>32550</v>
      </c>
      <c r="I61" s="230"/>
      <c r="J61" s="230">
        <f>+H61</f>
        <v>32550</v>
      </c>
      <c r="K61" s="230"/>
      <c r="L61" s="230">
        <f>+J61</f>
        <v>32550</v>
      </c>
      <c r="M61" s="230"/>
    </row>
    <row r="62" spans="1:13" ht="52.5" customHeight="1" x14ac:dyDescent="0.25">
      <c r="A62" s="223"/>
      <c r="B62" s="222"/>
      <c r="C62" s="222"/>
      <c r="D62" s="229"/>
      <c r="E62" s="229"/>
      <c r="F62" s="229"/>
      <c r="G62" s="229"/>
      <c r="H62" s="229"/>
      <c r="I62" s="229"/>
      <c r="J62" s="229"/>
      <c r="K62" s="229"/>
      <c r="L62" s="229"/>
      <c r="M62" s="229"/>
    </row>
    <row r="63" spans="1:13" ht="51" x14ac:dyDescent="0.25">
      <c r="A63" s="107" t="s">
        <v>184</v>
      </c>
      <c r="B63" s="107" t="s">
        <v>185</v>
      </c>
      <c r="C63" s="107">
        <v>13</v>
      </c>
      <c r="D63" s="136">
        <v>130200</v>
      </c>
      <c r="E63" s="136"/>
      <c r="F63" s="153">
        <f>+D63/4</f>
        <v>32550</v>
      </c>
      <c r="G63" s="153"/>
      <c r="H63" s="153">
        <f>+F63</f>
        <v>32550</v>
      </c>
      <c r="I63" s="153"/>
      <c r="J63" s="153">
        <f>+H63</f>
        <v>32550</v>
      </c>
      <c r="K63" s="153"/>
      <c r="L63" s="153">
        <f>+J63</f>
        <v>32550</v>
      </c>
      <c r="M63" s="136"/>
    </row>
    <row r="64" spans="1:13" ht="72" customHeight="1" x14ac:dyDescent="0.25">
      <c r="A64" s="107" t="s">
        <v>186</v>
      </c>
      <c r="B64" s="107" t="s">
        <v>187</v>
      </c>
      <c r="C64" s="107">
        <v>13</v>
      </c>
      <c r="D64" s="136">
        <v>130200</v>
      </c>
      <c r="E64" s="136"/>
      <c r="F64" s="153">
        <f>+D64/4</f>
        <v>32550</v>
      </c>
      <c r="G64" s="153"/>
      <c r="H64" s="153">
        <f>+F64</f>
        <v>32550</v>
      </c>
      <c r="I64" s="153"/>
      <c r="J64" s="153">
        <f>+H64</f>
        <v>32550</v>
      </c>
      <c r="K64" s="153"/>
      <c r="L64" s="153">
        <f>+J64</f>
        <v>32550</v>
      </c>
      <c r="M64" s="136"/>
    </row>
    <row r="65" spans="1:13" ht="84.75" customHeight="1" x14ac:dyDescent="0.25">
      <c r="A65" s="107" t="s">
        <v>188</v>
      </c>
      <c r="B65" s="107" t="s">
        <v>189</v>
      </c>
      <c r="C65" s="107">
        <v>13</v>
      </c>
      <c r="D65" s="136">
        <v>130200</v>
      </c>
      <c r="E65" s="136"/>
      <c r="F65" s="136">
        <v>32550</v>
      </c>
      <c r="G65" s="136"/>
      <c r="H65" s="136">
        <v>32550</v>
      </c>
      <c r="I65" s="136"/>
      <c r="J65" s="136">
        <v>32550</v>
      </c>
      <c r="K65" s="136"/>
      <c r="L65" s="136">
        <v>32550</v>
      </c>
      <c r="M65" s="136"/>
    </row>
    <row r="66" spans="1:13" ht="67.5" customHeight="1" x14ac:dyDescent="0.25">
      <c r="A66" s="107" t="s">
        <v>190</v>
      </c>
      <c r="B66" s="107" t="s">
        <v>191</v>
      </c>
      <c r="C66" s="107">
        <v>10</v>
      </c>
      <c r="D66" s="136">
        <v>130200</v>
      </c>
      <c r="E66" s="136"/>
      <c r="F66" s="136">
        <v>32550</v>
      </c>
      <c r="G66" s="136"/>
      <c r="H66" s="136">
        <v>32550</v>
      </c>
      <c r="I66" s="136"/>
      <c r="J66" s="136">
        <v>32550</v>
      </c>
      <c r="K66" s="136"/>
      <c r="L66" s="136">
        <v>32550</v>
      </c>
      <c r="M66" s="136"/>
    </row>
    <row r="67" spans="1:13" ht="48" customHeight="1" x14ac:dyDescent="0.25">
      <c r="A67" s="107" t="s">
        <v>192</v>
      </c>
      <c r="B67" s="107" t="s">
        <v>193</v>
      </c>
      <c r="C67" s="107">
        <v>13</v>
      </c>
      <c r="D67" s="136">
        <v>130200</v>
      </c>
      <c r="E67" s="136"/>
      <c r="F67" s="136">
        <v>32550</v>
      </c>
      <c r="G67" s="136"/>
      <c r="H67" s="136">
        <v>32550</v>
      </c>
      <c r="I67" s="136"/>
      <c r="J67" s="136">
        <v>32550</v>
      </c>
      <c r="K67" s="136"/>
      <c r="L67" s="136">
        <v>32550</v>
      </c>
      <c r="M67" s="136"/>
    </row>
    <row r="68" spans="1:13" ht="72.75" customHeight="1" x14ac:dyDescent="0.25">
      <c r="A68" s="107" t="s">
        <v>194</v>
      </c>
      <c r="B68" s="107" t="s">
        <v>195</v>
      </c>
      <c r="C68" s="122">
        <v>13</v>
      </c>
      <c r="D68" s="136">
        <v>130200</v>
      </c>
      <c r="E68" s="136"/>
      <c r="F68" s="136">
        <v>32550</v>
      </c>
      <c r="G68" s="136"/>
      <c r="H68" s="136">
        <v>32550</v>
      </c>
      <c r="I68" s="136"/>
      <c r="J68" s="136">
        <v>32550</v>
      </c>
      <c r="K68" s="136"/>
      <c r="L68" s="136">
        <v>32550</v>
      </c>
      <c r="M68" s="136"/>
    </row>
    <row r="69" spans="1:13" x14ac:dyDescent="0.25">
      <c r="A69" s="223" t="s">
        <v>196</v>
      </c>
      <c r="B69" s="223" t="s">
        <v>197</v>
      </c>
      <c r="C69" s="223">
        <v>4</v>
      </c>
      <c r="D69" s="229">
        <v>130963</v>
      </c>
      <c r="E69" s="229"/>
      <c r="F69" s="229">
        <v>32740</v>
      </c>
      <c r="G69" s="229"/>
      <c r="H69" s="229">
        <v>32740</v>
      </c>
      <c r="I69" s="229"/>
      <c r="J69" s="229">
        <v>32740</v>
      </c>
      <c r="K69" s="229"/>
      <c r="L69" s="229">
        <v>32743</v>
      </c>
      <c r="M69" s="229"/>
    </row>
    <row r="70" spans="1:13" x14ac:dyDescent="0.25">
      <c r="A70" s="223"/>
      <c r="B70" s="223"/>
      <c r="C70" s="223"/>
      <c r="D70" s="229"/>
      <c r="E70" s="229"/>
      <c r="F70" s="229"/>
      <c r="G70" s="229"/>
      <c r="H70" s="229"/>
      <c r="I70" s="229"/>
      <c r="J70" s="229"/>
      <c r="K70" s="229"/>
      <c r="L70" s="229"/>
      <c r="M70" s="229"/>
    </row>
    <row r="71" spans="1:13" x14ac:dyDescent="0.25">
      <c r="A71" s="223"/>
      <c r="B71" s="223"/>
      <c r="C71" s="223"/>
      <c r="D71" s="229"/>
      <c r="E71" s="229"/>
      <c r="F71" s="229"/>
      <c r="G71" s="229"/>
      <c r="H71" s="229"/>
      <c r="I71" s="229"/>
      <c r="J71" s="229"/>
      <c r="K71" s="229"/>
      <c r="L71" s="229"/>
      <c r="M71" s="229"/>
    </row>
    <row r="72" spans="1:13" x14ac:dyDescent="0.25">
      <c r="A72" s="223"/>
      <c r="B72" s="223"/>
      <c r="C72" s="223"/>
      <c r="D72" s="229"/>
      <c r="E72" s="229"/>
      <c r="F72" s="229"/>
      <c r="G72" s="229"/>
      <c r="H72" s="229"/>
      <c r="I72" s="229"/>
      <c r="J72" s="229"/>
      <c r="K72" s="229"/>
      <c r="L72" s="229"/>
      <c r="M72" s="229"/>
    </row>
    <row r="73" spans="1:13" ht="15.75" thickBot="1" x14ac:dyDescent="0.3">
      <c r="A73" s="224"/>
      <c r="B73" s="224"/>
      <c r="C73" s="224"/>
      <c r="D73" s="231"/>
      <c r="E73" s="231"/>
      <c r="F73" s="231"/>
      <c r="G73" s="231"/>
      <c r="H73" s="231"/>
      <c r="I73" s="231"/>
      <c r="J73" s="231"/>
      <c r="K73" s="231"/>
      <c r="L73" s="231"/>
      <c r="M73" s="231"/>
    </row>
    <row r="74" spans="1:13" s="63" customFormat="1" ht="20.25" customHeight="1" thickBot="1" x14ac:dyDescent="0.3">
      <c r="A74" s="117" t="s">
        <v>499</v>
      </c>
      <c r="B74" s="158"/>
      <c r="C74" s="158"/>
      <c r="D74" s="161"/>
      <c r="E74" s="161"/>
      <c r="F74" s="161"/>
      <c r="G74" s="161"/>
      <c r="H74" s="161"/>
      <c r="I74" s="161"/>
      <c r="J74" s="161"/>
      <c r="K74" s="161"/>
      <c r="L74" s="161"/>
      <c r="M74" s="162"/>
    </row>
    <row r="75" spans="1:13" ht="22.5" customHeight="1" x14ac:dyDescent="0.25">
      <c r="A75" s="225" t="s">
        <v>198</v>
      </c>
      <c r="B75" s="225" t="s">
        <v>199</v>
      </c>
      <c r="C75" s="225">
        <v>12</v>
      </c>
      <c r="D75" s="230">
        <v>40000</v>
      </c>
      <c r="E75" s="230"/>
      <c r="F75" s="230">
        <f t="shared" ref="F75" si="5">+D75/4</f>
        <v>10000</v>
      </c>
      <c r="G75" s="230"/>
      <c r="H75" s="230">
        <f t="shared" ref="H75" si="6">+F75</f>
        <v>10000</v>
      </c>
      <c r="I75" s="230"/>
      <c r="J75" s="230">
        <f t="shared" ref="J75" si="7">+H75</f>
        <v>10000</v>
      </c>
      <c r="K75" s="230"/>
      <c r="L75" s="230">
        <f t="shared" ref="L75" si="8">+J75</f>
        <v>10000</v>
      </c>
      <c r="M75" s="230"/>
    </row>
    <row r="76" spans="1:13" x14ac:dyDescent="0.25">
      <c r="A76" s="223"/>
      <c r="B76" s="223"/>
      <c r="C76" s="223"/>
      <c r="D76" s="229"/>
      <c r="E76" s="229"/>
      <c r="F76" s="229"/>
      <c r="G76" s="229"/>
      <c r="H76" s="229"/>
      <c r="I76" s="229"/>
      <c r="J76" s="229"/>
      <c r="K76" s="229"/>
      <c r="L76" s="229"/>
      <c r="M76" s="229"/>
    </row>
    <row r="77" spans="1:13" ht="22.5" customHeight="1" x14ac:dyDescent="0.25">
      <c r="A77" s="223" t="s">
        <v>200</v>
      </c>
      <c r="B77" s="223" t="s">
        <v>201</v>
      </c>
      <c r="C77" s="223">
        <v>12</v>
      </c>
      <c r="D77" s="229">
        <v>130200</v>
      </c>
      <c r="E77" s="229"/>
      <c r="F77" s="230">
        <f t="shared" ref="F77" si="9">+D77/4</f>
        <v>32550</v>
      </c>
      <c r="G77" s="230"/>
      <c r="H77" s="230">
        <f t="shared" ref="H77" si="10">+F77</f>
        <v>32550</v>
      </c>
      <c r="I77" s="230"/>
      <c r="J77" s="230">
        <f t="shared" ref="J77" si="11">+H77</f>
        <v>32550</v>
      </c>
      <c r="K77" s="230"/>
      <c r="L77" s="230">
        <f t="shared" ref="L77" si="12">+J77</f>
        <v>32550</v>
      </c>
      <c r="M77" s="229"/>
    </row>
    <row r="78" spans="1:13" x14ac:dyDescent="0.25">
      <c r="A78" s="223"/>
      <c r="B78" s="223"/>
      <c r="C78" s="223"/>
      <c r="D78" s="229"/>
      <c r="E78" s="229"/>
      <c r="F78" s="229"/>
      <c r="G78" s="229"/>
      <c r="H78" s="229"/>
      <c r="I78" s="229"/>
      <c r="J78" s="229"/>
      <c r="K78" s="229"/>
      <c r="L78" s="229"/>
      <c r="M78" s="229"/>
    </row>
    <row r="79" spans="1:13" ht="63.75" x14ac:dyDescent="0.25">
      <c r="A79" s="107" t="s">
        <v>202</v>
      </c>
      <c r="B79" s="107" t="s">
        <v>203</v>
      </c>
      <c r="C79" s="107">
        <v>1</v>
      </c>
      <c r="D79" s="136">
        <v>10850</v>
      </c>
      <c r="E79" s="136"/>
      <c r="F79" s="153">
        <f t="shared" ref="F79" si="13">+D79/4</f>
        <v>2712.5</v>
      </c>
      <c r="G79" s="153"/>
      <c r="H79" s="153">
        <f t="shared" ref="H79" si="14">+F79</f>
        <v>2712.5</v>
      </c>
      <c r="I79" s="153"/>
      <c r="J79" s="153">
        <f t="shared" ref="J79" si="15">+H79</f>
        <v>2712.5</v>
      </c>
      <c r="K79" s="153"/>
      <c r="L79" s="153">
        <f t="shared" ref="L79" si="16">+J79</f>
        <v>2712.5</v>
      </c>
      <c r="M79" s="136"/>
    </row>
    <row r="80" spans="1:13" ht="36" customHeight="1" x14ac:dyDescent="0.25">
      <c r="A80" s="107" t="s">
        <v>204</v>
      </c>
      <c r="B80" s="107" t="s">
        <v>205</v>
      </c>
      <c r="C80" s="107">
        <v>4</v>
      </c>
      <c r="D80" s="136">
        <v>43400</v>
      </c>
      <c r="E80" s="136"/>
      <c r="F80" s="153">
        <f t="shared" ref="F80" si="17">+D80/4</f>
        <v>10850</v>
      </c>
      <c r="G80" s="153"/>
      <c r="H80" s="153">
        <f t="shared" ref="H80" si="18">+F80</f>
        <v>10850</v>
      </c>
      <c r="I80" s="153"/>
      <c r="J80" s="153">
        <f t="shared" ref="J80" si="19">+H80</f>
        <v>10850</v>
      </c>
      <c r="K80" s="153"/>
      <c r="L80" s="153">
        <f t="shared" ref="L80" si="20">+J80</f>
        <v>10850</v>
      </c>
      <c r="M80" s="136"/>
    </row>
    <row r="81" spans="1:13" ht="35.25" customHeight="1" x14ac:dyDescent="0.25">
      <c r="A81" s="107" t="s">
        <v>206</v>
      </c>
      <c r="B81" s="107" t="s">
        <v>205</v>
      </c>
      <c r="C81" s="107">
        <v>4</v>
      </c>
      <c r="D81" s="136">
        <v>43400</v>
      </c>
      <c r="E81" s="136"/>
      <c r="F81" s="153">
        <f t="shared" ref="F81" si="21">+D81/4</f>
        <v>10850</v>
      </c>
      <c r="G81" s="153"/>
      <c r="H81" s="153">
        <f t="shared" ref="H81" si="22">+F81</f>
        <v>10850</v>
      </c>
      <c r="I81" s="153"/>
      <c r="J81" s="153">
        <f t="shared" ref="J81" si="23">+H81</f>
        <v>10850</v>
      </c>
      <c r="K81" s="153"/>
      <c r="L81" s="153">
        <f t="shared" ref="L81" si="24">+J81</f>
        <v>10850</v>
      </c>
      <c r="M81" s="136"/>
    </row>
    <row r="82" spans="1:13" ht="44.25" customHeight="1" x14ac:dyDescent="0.25">
      <c r="A82" s="107" t="s">
        <v>207</v>
      </c>
      <c r="B82" s="107" t="s">
        <v>208</v>
      </c>
      <c r="C82" s="107">
        <v>4</v>
      </c>
      <c r="D82" s="136">
        <v>43400</v>
      </c>
      <c r="E82" s="136"/>
      <c r="F82" s="153">
        <f t="shared" ref="F82" si="25">+D82/4</f>
        <v>10850</v>
      </c>
      <c r="G82" s="153"/>
      <c r="H82" s="153">
        <f t="shared" ref="H82" si="26">+F82</f>
        <v>10850</v>
      </c>
      <c r="I82" s="153"/>
      <c r="J82" s="153">
        <f t="shared" ref="J82" si="27">+H82</f>
        <v>10850</v>
      </c>
      <c r="K82" s="153"/>
      <c r="L82" s="153">
        <f t="shared" ref="L82" si="28">+J82</f>
        <v>10850</v>
      </c>
      <c r="M82" s="136"/>
    </row>
    <row r="83" spans="1:13" ht="37.5" customHeight="1" x14ac:dyDescent="0.25">
      <c r="A83" s="107" t="s">
        <v>209</v>
      </c>
      <c r="B83" s="107" t="s">
        <v>208</v>
      </c>
      <c r="C83" s="107">
        <v>4</v>
      </c>
      <c r="D83" s="136">
        <v>43400</v>
      </c>
      <c r="E83" s="136"/>
      <c r="F83" s="153">
        <f t="shared" ref="F83" si="29">+D83/4</f>
        <v>10850</v>
      </c>
      <c r="G83" s="153"/>
      <c r="H83" s="153">
        <f t="shared" ref="H83" si="30">+F83</f>
        <v>10850</v>
      </c>
      <c r="I83" s="153"/>
      <c r="J83" s="153">
        <f t="shared" ref="J83" si="31">+H83</f>
        <v>10850</v>
      </c>
      <c r="K83" s="153"/>
      <c r="L83" s="153">
        <f t="shared" ref="L83" si="32">+J83</f>
        <v>10850</v>
      </c>
      <c r="M83" s="136"/>
    </row>
    <row r="84" spans="1:13" ht="26.25" thickBot="1" x14ac:dyDescent="0.3">
      <c r="A84" s="123" t="s">
        <v>210</v>
      </c>
      <c r="B84" s="123" t="s">
        <v>211</v>
      </c>
      <c r="C84" s="123">
        <v>4</v>
      </c>
      <c r="D84" s="137">
        <v>43400</v>
      </c>
      <c r="E84" s="137"/>
      <c r="F84" s="175">
        <f t="shared" ref="F84" si="33">+D84/4</f>
        <v>10850</v>
      </c>
      <c r="G84" s="175"/>
      <c r="H84" s="175">
        <f t="shared" ref="H84" si="34">+F84</f>
        <v>10850</v>
      </c>
      <c r="I84" s="175"/>
      <c r="J84" s="175">
        <f t="shared" ref="J84" si="35">+H84</f>
        <v>10850</v>
      </c>
      <c r="K84" s="175"/>
      <c r="L84" s="175">
        <f t="shared" ref="L84" si="36">+J84</f>
        <v>10850</v>
      </c>
      <c r="M84" s="137"/>
    </row>
    <row r="85" spans="1:13" s="64" customFormat="1" ht="17.25" thickBot="1" x14ac:dyDescent="0.35">
      <c r="A85" s="157" t="s">
        <v>498</v>
      </c>
      <c r="B85" s="158"/>
      <c r="C85" s="158"/>
      <c r="D85" s="161"/>
      <c r="E85" s="161"/>
      <c r="F85" s="161"/>
      <c r="G85" s="161"/>
      <c r="H85" s="161"/>
      <c r="I85" s="161"/>
      <c r="J85" s="161"/>
      <c r="K85" s="161"/>
      <c r="L85" s="161"/>
      <c r="M85" s="162"/>
    </row>
    <row r="86" spans="1:13" x14ac:dyDescent="0.25">
      <c r="A86" s="121" t="s">
        <v>212</v>
      </c>
      <c r="B86" s="121" t="s">
        <v>213</v>
      </c>
      <c r="C86" s="121">
        <v>4</v>
      </c>
      <c r="D86" s="138">
        <v>43400</v>
      </c>
      <c r="E86" s="138"/>
      <c r="F86" s="138">
        <f>+D86/4</f>
        <v>10850</v>
      </c>
      <c r="G86" s="138"/>
      <c r="H86" s="138">
        <f>+F86</f>
        <v>10850</v>
      </c>
      <c r="I86" s="138"/>
      <c r="J86" s="138">
        <f>+H86</f>
        <v>10850</v>
      </c>
      <c r="K86" s="138"/>
      <c r="L86" s="138">
        <f>+J86</f>
        <v>10850</v>
      </c>
      <c r="M86" s="138"/>
    </row>
    <row r="87" spans="1:13" ht="25.5" x14ac:dyDescent="0.25">
      <c r="A87" s="107" t="s">
        <v>214</v>
      </c>
      <c r="B87" s="107" t="s">
        <v>215</v>
      </c>
      <c r="C87" s="107">
        <v>1</v>
      </c>
      <c r="D87" s="136">
        <v>10850</v>
      </c>
      <c r="E87" s="136"/>
      <c r="F87" s="138">
        <f t="shared" ref="F87:F94" si="37">+D87/4</f>
        <v>2712.5</v>
      </c>
      <c r="G87" s="138"/>
      <c r="H87" s="138">
        <f t="shared" ref="H87:H94" si="38">+F87</f>
        <v>2712.5</v>
      </c>
      <c r="I87" s="138"/>
      <c r="J87" s="138">
        <f t="shared" ref="J87:J94" si="39">+H87</f>
        <v>2712.5</v>
      </c>
      <c r="K87" s="138"/>
      <c r="L87" s="138">
        <f t="shared" ref="L87:L94" si="40">+J87</f>
        <v>2712.5</v>
      </c>
      <c r="M87" s="136"/>
    </row>
    <row r="88" spans="1:13" x14ac:dyDescent="0.25">
      <c r="A88" s="107" t="s">
        <v>216</v>
      </c>
      <c r="B88" s="107" t="s">
        <v>215</v>
      </c>
      <c r="C88" s="107">
        <v>1</v>
      </c>
      <c r="D88" s="136">
        <v>10850</v>
      </c>
      <c r="E88" s="136"/>
      <c r="F88" s="138">
        <f t="shared" si="37"/>
        <v>2712.5</v>
      </c>
      <c r="G88" s="138"/>
      <c r="H88" s="138">
        <f t="shared" si="38"/>
        <v>2712.5</v>
      </c>
      <c r="I88" s="138"/>
      <c r="J88" s="138">
        <f t="shared" si="39"/>
        <v>2712.5</v>
      </c>
      <c r="K88" s="138"/>
      <c r="L88" s="138">
        <f t="shared" si="40"/>
        <v>2712.5</v>
      </c>
      <c r="M88" s="136"/>
    </row>
    <row r="89" spans="1:13" x14ac:dyDescent="0.25">
      <c r="A89" s="107" t="s">
        <v>163</v>
      </c>
      <c r="B89" s="107" t="s">
        <v>215</v>
      </c>
      <c r="C89" s="107">
        <v>1</v>
      </c>
      <c r="D89" s="136">
        <v>10850</v>
      </c>
      <c r="E89" s="136"/>
      <c r="F89" s="138">
        <f t="shared" si="37"/>
        <v>2712.5</v>
      </c>
      <c r="G89" s="138"/>
      <c r="H89" s="138">
        <f t="shared" si="38"/>
        <v>2712.5</v>
      </c>
      <c r="I89" s="138"/>
      <c r="J89" s="138">
        <f t="shared" si="39"/>
        <v>2712.5</v>
      </c>
      <c r="K89" s="138"/>
      <c r="L89" s="138">
        <f t="shared" si="40"/>
        <v>2712.5</v>
      </c>
      <c r="M89" s="136"/>
    </row>
    <row r="90" spans="1:13" ht="25.5" x14ac:dyDescent="0.25">
      <c r="A90" s="107" t="s">
        <v>217</v>
      </c>
      <c r="B90" s="107" t="s">
        <v>213</v>
      </c>
      <c r="C90" s="107">
        <v>4</v>
      </c>
      <c r="D90" s="136">
        <v>43400</v>
      </c>
      <c r="E90" s="136"/>
      <c r="F90" s="138">
        <f t="shared" si="37"/>
        <v>10850</v>
      </c>
      <c r="G90" s="138"/>
      <c r="H90" s="138">
        <f t="shared" si="38"/>
        <v>10850</v>
      </c>
      <c r="I90" s="138"/>
      <c r="J90" s="138">
        <f t="shared" si="39"/>
        <v>10850</v>
      </c>
      <c r="K90" s="138"/>
      <c r="L90" s="138">
        <f t="shared" si="40"/>
        <v>10850</v>
      </c>
      <c r="M90" s="136"/>
    </row>
    <row r="91" spans="1:13" x14ac:dyDescent="0.25">
      <c r="A91" s="107" t="s">
        <v>166</v>
      </c>
      <c r="B91" s="107" t="s">
        <v>218</v>
      </c>
      <c r="C91" s="107">
        <v>4</v>
      </c>
      <c r="D91" s="136">
        <v>43400</v>
      </c>
      <c r="E91" s="136"/>
      <c r="F91" s="138">
        <f t="shared" si="37"/>
        <v>10850</v>
      </c>
      <c r="G91" s="138"/>
      <c r="H91" s="138">
        <f t="shared" si="38"/>
        <v>10850</v>
      </c>
      <c r="I91" s="138"/>
      <c r="J91" s="138">
        <f t="shared" si="39"/>
        <v>10850</v>
      </c>
      <c r="K91" s="138"/>
      <c r="L91" s="138">
        <f t="shared" si="40"/>
        <v>10850</v>
      </c>
      <c r="M91" s="136"/>
    </row>
    <row r="92" spans="1:13" ht="38.25" x14ac:dyDescent="0.25">
      <c r="A92" s="218" t="s">
        <v>219</v>
      </c>
      <c r="B92" s="107" t="s">
        <v>220</v>
      </c>
      <c r="C92" s="108">
        <v>1</v>
      </c>
      <c r="D92" s="136">
        <v>10850</v>
      </c>
      <c r="E92" s="132"/>
      <c r="F92" s="138">
        <f t="shared" si="37"/>
        <v>2712.5</v>
      </c>
      <c r="G92" s="138"/>
      <c r="H92" s="138">
        <f t="shared" si="38"/>
        <v>2712.5</v>
      </c>
      <c r="I92" s="138"/>
      <c r="J92" s="138">
        <f t="shared" si="39"/>
        <v>2712.5</v>
      </c>
      <c r="K92" s="138"/>
      <c r="L92" s="138">
        <f t="shared" si="40"/>
        <v>2712.5</v>
      </c>
      <c r="M92" s="132"/>
    </row>
    <row r="93" spans="1:13" ht="63.75" x14ac:dyDescent="0.25">
      <c r="A93" s="220"/>
      <c r="B93" s="107" t="s">
        <v>143</v>
      </c>
      <c r="C93" s="108">
        <v>10</v>
      </c>
      <c r="D93" s="136">
        <v>130200</v>
      </c>
      <c r="E93" s="132"/>
      <c r="F93" s="138">
        <f t="shared" si="37"/>
        <v>32550</v>
      </c>
      <c r="G93" s="138"/>
      <c r="H93" s="138">
        <f t="shared" si="38"/>
        <v>32550</v>
      </c>
      <c r="I93" s="138"/>
      <c r="J93" s="138">
        <f t="shared" si="39"/>
        <v>32550</v>
      </c>
      <c r="K93" s="138"/>
      <c r="L93" s="138">
        <f t="shared" si="40"/>
        <v>32550</v>
      </c>
      <c r="M93" s="132"/>
    </row>
    <row r="94" spans="1:13" ht="28.5" customHeight="1" thickBot="1" x14ac:dyDescent="0.3">
      <c r="A94" s="124" t="s">
        <v>167</v>
      </c>
      <c r="B94" s="124" t="s">
        <v>221</v>
      </c>
      <c r="C94" s="124">
        <v>12</v>
      </c>
      <c r="D94" s="137">
        <v>130200</v>
      </c>
      <c r="E94" s="145"/>
      <c r="F94" s="138">
        <f t="shared" si="37"/>
        <v>32550</v>
      </c>
      <c r="G94" s="138"/>
      <c r="H94" s="138">
        <f t="shared" si="38"/>
        <v>32550</v>
      </c>
      <c r="I94" s="138"/>
      <c r="J94" s="138">
        <f t="shared" si="39"/>
        <v>32550</v>
      </c>
      <c r="K94" s="138"/>
      <c r="L94" s="138">
        <f t="shared" si="40"/>
        <v>32550</v>
      </c>
      <c r="M94" s="145"/>
    </row>
    <row r="95" spans="1:13" s="63" customFormat="1" ht="17.25" thickBot="1" x14ac:dyDescent="0.3">
      <c r="A95" s="117" t="s">
        <v>222</v>
      </c>
      <c r="B95" s="163"/>
      <c r="C95" s="163"/>
      <c r="D95" s="164"/>
      <c r="E95" s="164"/>
      <c r="F95" s="164"/>
      <c r="G95" s="164"/>
      <c r="H95" s="164"/>
      <c r="I95" s="164"/>
      <c r="J95" s="164"/>
      <c r="K95" s="164"/>
      <c r="L95" s="164"/>
      <c r="M95" s="165"/>
    </row>
    <row r="96" spans="1:13" ht="51" x14ac:dyDescent="0.25">
      <c r="A96" s="121" t="s">
        <v>223</v>
      </c>
      <c r="B96" s="125"/>
      <c r="C96" s="125">
        <v>2</v>
      </c>
      <c r="D96" s="139"/>
      <c r="E96" s="139"/>
      <c r="F96" s="139"/>
      <c r="G96" s="139"/>
      <c r="H96" s="139"/>
      <c r="I96" s="139"/>
      <c r="J96" s="139"/>
      <c r="K96" s="139"/>
      <c r="L96" s="139"/>
      <c r="M96" s="139"/>
    </row>
    <row r="97" spans="1:13" ht="46.5" customHeight="1" x14ac:dyDescent="0.25">
      <c r="A97" s="107" t="s">
        <v>224</v>
      </c>
      <c r="B97" s="107" t="s">
        <v>225</v>
      </c>
      <c r="C97" s="108">
        <v>12</v>
      </c>
      <c r="D97" s="133"/>
      <c r="E97" s="133"/>
      <c r="F97" s="133"/>
      <c r="G97" s="133"/>
      <c r="H97" s="133"/>
      <c r="I97" s="133"/>
      <c r="J97" s="133"/>
      <c r="K97" s="133"/>
      <c r="L97" s="133"/>
      <c r="M97" s="133"/>
    </row>
    <row r="98" spans="1:13" ht="76.5" x14ac:dyDescent="0.25">
      <c r="A98" s="107" t="s">
        <v>226</v>
      </c>
      <c r="B98" s="107" t="s">
        <v>227</v>
      </c>
      <c r="C98" s="108">
        <v>3</v>
      </c>
      <c r="D98" s="133"/>
      <c r="E98" s="133"/>
      <c r="F98" s="133"/>
      <c r="G98" s="133"/>
      <c r="H98" s="133"/>
      <c r="I98" s="133"/>
      <c r="J98" s="133"/>
      <c r="K98" s="133"/>
      <c r="L98" s="133"/>
      <c r="M98" s="133"/>
    </row>
    <row r="99" spans="1:13" ht="25.5" x14ac:dyDescent="0.25">
      <c r="A99" s="107" t="s">
        <v>228</v>
      </c>
      <c r="B99" s="108" t="s">
        <v>229</v>
      </c>
      <c r="C99" s="108">
        <v>2</v>
      </c>
      <c r="D99" s="133"/>
      <c r="E99" s="133"/>
      <c r="F99" s="133"/>
      <c r="G99" s="133"/>
      <c r="H99" s="133"/>
      <c r="I99" s="133"/>
      <c r="J99" s="133"/>
      <c r="K99" s="133"/>
      <c r="L99" s="133"/>
      <c r="M99" s="133"/>
    </row>
    <row r="100" spans="1:13" ht="26.25" thickBot="1" x14ac:dyDescent="0.3">
      <c r="A100" s="123" t="s">
        <v>230</v>
      </c>
      <c r="B100" s="124" t="s">
        <v>231</v>
      </c>
      <c r="C100" s="124">
        <v>6</v>
      </c>
      <c r="D100" s="140"/>
      <c r="E100" s="140"/>
      <c r="F100" s="140"/>
      <c r="G100" s="140"/>
      <c r="H100" s="140"/>
      <c r="I100" s="140"/>
      <c r="J100" s="140"/>
      <c r="K100" s="140"/>
      <c r="L100" s="140"/>
      <c r="M100" s="140"/>
    </row>
    <row r="101" spans="1:13" s="63" customFormat="1" ht="17.25" thickBot="1" x14ac:dyDescent="0.3">
      <c r="A101" s="117" t="s">
        <v>232</v>
      </c>
      <c r="B101" s="166"/>
      <c r="C101" s="166"/>
      <c r="D101" s="167"/>
      <c r="E101" s="167"/>
      <c r="F101" s="167"/>
      <c r="G101" s="167"/>
      <c r="H101" s="167"/>
      <c r="I101" s="167"/>
      <c r="J101" s="167"/>
      <c r="K101" s="167"/>
      <c r="L101" s="167"/>
      <c r="M101" s="168"/>
    </row>
    <row r="102" spans="1:13" ht="15.75" thickBot="1" x14ac:dyDescent="0.3">
      <c r="A102" s="126" t="s">
        <v>156</v>
      </c>
      <c r="B102" s="127"/>
      <c r="C102" s="127">
        <v>1</v>
      </c>
      <c r="D102" s="141"/>
      <c r="E102" s="141"/>
      <c r="F102" s="141"/>
      <c r="G102" s="141"/>
      <c r="H102" s="141"/>
      <c r="I102" s="141"/>
      <c r="J102" s="141"/>
      <c r="K102" s="141"/>
      <c r="L102" s="141"/>
      <c r="M102" s="141"/>
    </row>
    <row r="103" spans="1:13" s="63" customFormat="1" ht="17.25" thickBot="1" x14ac:dyDescent="0.3">
      <c r="A103" s="117" t="s">
        <v>233</v>
      </c>
      <c r="B103" s="163"/>
      <c r="C103" s="163"/>
      <c r="D103" s="164"/>
      <c r="E103" s="164"/>
      <c r="F103" s="164"/>
      <c r="G103" s="164"/>
      <c r="H103" s="164"/>
      <c r="I103" s="164"/>
      <c r="J103" s="164"/>
      <c r="K103" s="164"/>
      <c r="L103" s="164"/>
      <c r="M103" s="165"/>
    </row>
    <row r="104" spans="1:13" ht="25.5" x14ac:dyDescent="0.25">
      <c r="A104" s="121" t="s">
        <v>234</v>
      </c>
      <c r="B104" s="121"/>
      <c r="C104" s="121">
        <v>1</v>
      </c>
      <c r="D104" s="142"/>
      <c r="E104" s="142"/>
      <c r="F104" s="142"/>
      <c r="G104" s="142"/>
      <c r="H104" s="142"/>
      <c r="I104" s="142"/>
      <c r="J104" s="142"/>
      <c r="K104" s="142"/>
      <c r="L104" s="142"/>
      <c r="M104" s="142"/>
    </row>
    <row r="105" spans="1:13" ht="25.5" x14ac:dyDescent="0.25">
      <c r="A105" s="107" t="s">
        <v>235</v>
      </c>
      <c r="B105" s="107"/>
      <c r="C105" s="119" t="s">
        <v>236</v>
      </c>
      <c r="D105" s="143"/>
      <c r="E105" s="143"/>
      <c r="F105" s="143"/>
      <c r="G105" s="143"/>
      <c r="H105" s="143"/>
      <c r="I105" s="143"/>
      <c r="J105" s="143"/>
      <c r="K105" s="143"/>
      <c r="L105" s="143"/>
      <c r="M105" s="143"/>
    </row>
    <row r="106" spans="1:13" ht="38.25" x14ac:dyDescent="0.25">
      <c r="A106" s="107" t="s">
        <v>237</v>
      </c>
      <c r="B106" s="107"/>
      <c r="C106" s="120">
        <v>1</v>
      </c>
      <c r="D106" s="143"/>
      <c r="E106" s="143"/>
      <c r="F106" s="143"/>
      <c r="G106" s="143"/>
      <c r="H106" s="143"/>
      <c r="I106" s="143"/>
      <c r="J106" s="143"/>
      <c r="K106" s="143"/>
      <c r="L106" s="143"/>
      <c r="M106" s="143"/>
    </row>
    <row r="107" spans="1:13" ht="25.5" x14ac:dyDescent="0.25">
      <c r="A107" s="107" t="s">
        <v>238</v>
      </c>
      <c r="B107" s="107"/>
      <c r="C107" s="120">
        <v>1</v>
      </c>
      <c r="D107" s="143"/>
      <c r="E107" s="143"/>
      <c r="F107" s="143"/>
      <c r="G107" s="143"/>
      <c r="H107" s="143"/>
      <c r="I107" s="143"/>
      <c r="J107" s="143"/>
      <c r="K107" s="143"/>
      <c r="L107" s="143"/>
      <c r="M107" s="143"/>
    </row>
    <row r="108" spans="1:13" ht="25.5" x14ac:dyDescent="0.25">
      <c r="A108" s="107" t="s">
        <v>239</v>
      </c>
      <c r="B108" s="107"/>
      <c r="C108" s="120">
        <v>1</v>
      </c>
      <c r="D108" s="143"/>
      <c r="E108" s="143"/>
      <c r="F108" s="143"/>
      <c r="G108" s="143"/>
      <c r="H108" s="143"/>
      <c r="I108" s="143"/>
      <c r="J108" s="143"/>
      <c r="K108" s="143"/>
      <c r="L108" s="143"/>
      <c r="M108" s="143"/>
    </row>
    <row r="109" spans="1:13" ht="38.25" x14ac:dyDescent="0.25">
      <c r="A109" s="107" t="s">
        <v>240</v>
      </c>
      <c r="B109" s="107"/>
      <c r="C109" s="120">
        <v>1</v>
      </c>
      <c r="D109" s="143"/>
      <c r="E109" s="143"/>
      <c r="F109" s="143"/>
      <c r="G109" s="143"/>
      <c r="H109" s="143"/>
      <c r="I109" s="143"/>
      <c r="J109" s="143"/>
      <c r="K109" s="143"/>
      <c r="L109" s="143"/>
      <c r="M109" s="143"/>
    </row>
    <row r="110" spans="1:13" ht="25.5" x14ac:dyDescent="0.25">
      <c r="A110" s="107" t="s">
        <v>241</v>
      </c>
      <c r="B110" s="107"/>
      <c r="C110" s="107">
        <v>4</v>
      </c>
      <c r="D110" s="143"/>
      <c r="E110" s="143"/>
      <c r="F110" s="143"/>
      <c r="G110" s="143"/>
      <c r="H110" s="143"/>
      <c r="I110" s="143"/>
      <c r="J110" s="143"/>
      <c r="K110" s="143"/>
      <c r="L110" s="143"/>
      <c r="M110" s="143"/>
    </row>
    <row r="111" spans="1:13" ht="26.25" thickBot="1" x14ac:dyDescent="0.3">
      <c r="A111" s="123" t="s">
        <v>242</v>
      </c>
      <c r="B111" s="123"/>
      <c r="C111" s="128">
        <v>1</v>
      </c>
      <c r="D111" s="144"/>
      <c r="E111" s="144"/>
      <c r="F111" s="144"/>
      <c r="G111" s="144"/>
      <c r="H111" s="144"/>
      <c r="I111" s="144"/>
      <c r="J111" s="144"/>
      <c r="K111" s="144"/>
      <c r="L111" s="144"/>
      <c r="M111" s="144"/>
    </row>
    <row r="112" spans="1:13" s="63" customFormat="1" ht="17.25" thickBot="1" x14ac:dyDescent="0.3">
      <c r="A112" s="157" t="s">
        <v>243</v>
      </c>
      <c r="B112" s="169"/>
      <c r="C112" s="169"/>
      <c r="D112" s="170"/>
      <c r="E112" s="170"/>
      <c r="F112" s="170"/>
      <c r="G112" s="170"/>
      <c r="H112" s="170"/>
      <c r="I112" s="170"/>
      <c r="J112" s="170"/>
      <c r="K112" s="170"/>
      <c r="L112" s="170"/>
      <c r="M112" s="171"/>
    </row>
    <row r="113" spans="1:14" ht="38.25" x14ac:dyDescent="0.25">
      <c r="A113" s="121" t="s">
        <v>244</v>
      </c>
      <c r="B113" s="225" t="s">
        <v>246</v>
      </c>
      <c r="C113" s="225">
        <v>10</v>
      </c>
      <c r="D113" s="227"/>
      <c r="E113" s="227"/>
      <c r="F113" s="227"/>
      <c r="G113" s="227"/>
      <c r="H113" s="227"/>
      <c r="I113" s="227"/>
      <c r="J113" s="227"/>
      <c r="K113" s="227"/>
      <c r="L113" s="227"/>
      <c r="M113" s="227"/>
    </row>
    <row r="114" spans="1:14" ht="20.25" customHeight="1" x14ac:dyDescent="0.25">
      <c r="A114" s="107" t="s">
        <v>245</v>
      </c>
      <c r="B114" s="223"/>
      <c r="C114" s="223"/>
      <c r="D114" s="228"/>
      <c r="E114" s="228"/>
      <c r="F114" s="228"/>
      <c r="G114" s="228"/>
      <c r="H114" s="228"/>
      <c r="I114" s="228"/>
      <c r="J114" s="228"/>
      <c r="K114" s="228"/>
      <c r="L114" s="228"/>
      <c r="M114" s="228"/>
    </row>
    <row r="115" spans="1:14" ht="36.75" customHeight="1" x14ac:dyDescent="0.25">
      <c r="A115" s="107" t="s">
        <v>247</v>
      </c>
      <c r="B115" s="107" t="s">
        <v>248</v>
      </c>
      <c r="C115" s="107">
        <v>4</v>
      </c>
      <c r="D115" s="143"/>
      <c r="E115" s="143"/>
      <c r="F115" s="143"/>
      <c r="G115" s="143"/>
      <c r="H115" s="143"/>
      <c r="I115" s="143"/>
      <c r="J115" s="143"/>
      <c r="K115" s="143"/>
      <c r="L115" s="143"/>
      <c r="M115" s="143"/>
    </row>
    <row r="116" spans="1:14" ht="29.25" customHeight="1" x14ac:dyDescent="0.25">
      <c r="A116" s="107" t="s">
        <v>249</v>
      </c>
      <c r="B116" s="107" t="s">
        <v>250</v>
      </c>
      <c r="C116" s="107">
        <v>10</v>
      </c>
      <c r="D116" s="143"/>
      <c r="E116" s="143"/>
      <c r="F116" s="143"/>
      <c r="G116" s="143"/>
      <c r="H116" s="143"/>
      <c r="I116" s="143"/>
      <c r="J116" s="143"/>
      <c r="K116" s="143"/>
      <c r="L116" s="143"/>
      <c r="M116" s="143"/>
    </row>
    <row r="117" spans="1:14" ht="32.25" customHeight="1" x14ac:dyDescent="0.25">
      <c r="A117" s="107" t="s">
        <v>251</v>
      </c>
      <c r="B117" s="107" t="s">
        <v>248</v>
      </c>
      <c r="C117" s="107">
        <v>4</v>
      </c>
      <c r="D117" s="143"/>
      <c r="E117" s="143"/>
      <c r="F117" s="143"/>
      <c r="G117" s="143"/>
      <c r="H117" s="143"/>
      <c r="I117" s="143"/>
      <c r="J117" s="143"/>
      <c r="K117" s="143"/>
      <c r="L117" s="143"/>
      <c r="M117" s="143"/>
    </row>
    <row r="118" spans="1:14" ht="32.25" customHeight="1" thickBot="1" x14ac:dyDescent="0.3">
      <c r="A118" s="123" t="s">
        <v>252</v>
      </c>
      <c r="B118" s="123"/>
      <c r="C118" s="123">
        <v>4</v>
      </c>
      <c r="D118" s="144"/>
      <c r="E118" s="144"/>
      <c r="F118" s="144"/>
      <c r="G118" s="144"/>
      <c r="H118" s="144"/>
      <c r="I118" s="144"/>
      <c r="J118" s="144"/>
      <c r="K118" s="144"/>
      <c r="L118" s="144"/>
      <c r="M118" s="144"/>
    </row>
    <row r="119" spans="1:14" s="176" customFormat="1" ht="17.25" thickBot="1" x14ac:dyDescent="0.35">
      <c r="A119" s="157" t="s">
        <v>253</v>
      </c>
      <c r="B119" s="172"/>
      <c r="C119" s="172"/>
      <c r="D119" s="177">
        <f>SUM(D120:D126)</f>
        <v>1243700</v>
      </c>
      <c r="E119" s="177">
        <f t="shared" ref="E119:M119" si="41">SUM(E120:E126)</f>
        <v>992400</v>
      </c>
      <c r="F119" s="177">
        <f t="shared" si="41"/>
        <v>310925</v>
      </c>
      <c r="G119" s="177">
        <f t="shared" si="41"/>
        <v>0</v>
      </c>
      <c r="H119" s="177">
        <f t="shared" si="41"/>
        <v>310925</v>
      </c>
      <c r="I119" s="177">
        <f t="shared" si="41"/>
        <v>0</v>
      </c>
      <c r="J119" s="177">
        <f t="shared" si="41"/>
        <v>310925</v>
      </c>
      <c r="K119" s="177">
        <f t="shared" si="41"/>
        <v>0</v>
      </c>
      <c r="L119" s="177">
        <f t="shared" si="41"/>
        <v>310925</v>
      </c>
      <c r="M119" s="177">
        <f t="shared" si="41"/>
        <v>0</v>
      </c>
      <c r="N119" s="182"/>
    </row>
    <row r="120" spans="1:14" ht="38.25" x14ac:dyDescent="0.25">
      <c r="A120" s="121" t="s">
        <v>254</v>
      </c>
      <c r="B120" s="121" t="s">
        <v>255</v>
      </c>
      <c r="C120" s="121">
        <v>10</v>
      </c>
      <c r="D120" s="138">
        <v>53320</v>
      </c>
      <c r="E120" s="138"/>
      <c r="F120" s="138">
        <f>+D120/4</f>
        <v>13330</v>
      </c>
      <c r="G120" s="138"/>
      <c r="H120" s="138">
        <f>+F120</f>
        <v>13330</v>
      </c>
      <c r="I120" s="138"/>
      <c r="J120" s="138">
        <f>+H120</f>
        <v>13330</v>
      </c>
      <c r="K120" s="138"/>
      <c r="L120" s="138">
        <f>+J120</f>
        <v>13330</v>
      </c>
      <c r="M120" s="138"/>
    </row>
    <row r="121" spans="1:14" ht="38.25" x14ac:dyDescent="0.25">
      <c r="A121" s="107" t="s">
        <v>256</v>
      </c>
      <c r="B121" s="107" t="s">
        <v>257</v>
      </c>
      <c r="C121" s="107">
        <v>10</v>
      </c>
      <c r="D121" s="136">
        <v>53320</v>
      </c>
      <c r="E121" s="136"/>
      <c r="F121" s="138">
        <f t="shared" ref="F121:F126" si="42">+D121/4</f>
        <v>13330</v>
      </c>
      <c r="G121" s="138"/>
      <c r="H121" s="138">
        <f t="shared" ref="H121:H126" si="43">+F121</f>
        <v>13330</v>
      </c>
      <c r="I121" s="138"/>
      <c r="J121" s="138">
        <f t="shared" ref="J121:J126" si="44">+H121</f>
        <v>13330</v>
      </c>
      <c r="K121" s="138"/>
      <c r="L121" s="138">
        <f t="shared" ref="L121:L126" si="45">+J121</f>
        <v>13330</v>
      </c>
      <c r="M121" s="136"/>
    </row>
    <row r="122" spans="1:14" ht="48" customHeight="1" x14ac:dyDescent="0.25">
      <c r="A122" s="107" t="s">
        <v>258</v>
      </c>
      <c r="B122" s="107" t="s">
        <v>259</v>
      </c>
      <c r="C122" s="107">
        <v>4</v>
      </c>
      <c r="D122" s="136">
        <v>506694</v>
      </c>
      <c r="E122" s="136"/>
      <c r="F122" s="138">
        <f t="shared" si="42"/>
        <v>126673.5</v>
      </c>
      <c r="G122" s="138"/>
      <c r="H122" s="138">
        <f t="shared" si="43"/>
        <v>126673.5</v>
      </c>
      <c r="I122" s="138"/>
      <c r="J122" s="138">
        <f t="shared" si="44"/>
        <v>126673.5</v>
      </c>
      <c r="K122" s="138"/>
      <c r="L122" s="138">
        <f t="shared" si="45"/>
        <v>126673.5</v>
      </c>
      <c r="M122" s="136"/>
    </row>
    <row r="123" spans="1:14" ht="46.5" customHeight="1" x14ac:dyDescent="0.25">
      <c r="A123" s="107" t="s">
        <v>260</v>
      </c>
      <c r="B123" s="107" t="s">
        <v>261</v>
      </c>
      <c r="C123" s="107">
        <v>10</v>
      </c>
      <c r="D123" s="136">
        <v>540820</v>
      </c>
      <c r="E123" s="136">
        <v>992400</v>
      </c>
      <c r="F123" s="138">
        <f t="shared" si="42"/>
        <v>135205</v>
      </c>
      <c r="G123" s="138"/>
      <c r="H123" s="138">
        <f t="shared" si="43"/>
        <v>135205</v>
      </c>
      <c r="I123" s="138"/>
      <c r="J123" s="138">
        <f t="shared" si="44"/>
        <v>135205</v>
      </c>
      <c r="K123" s="138"/>
      <c r="L123" s="138">
        <f t="shared" si="45"/>
        <v>135205</v>
      </c>
      <c r="M123" s="136"/>
    </row>
    <row r="124" spans="1:14" ht="38.25" x14ac:dyDescent="0.25">
      <c r="A124" s="107" t="s">
        <v>262</v>
      </c>
      <c r="B124" s="107" t="s">
        <v>263</v>
      </c>
      <c r="C124" s="107">
        <v>1</v>
      </c>
      <c r="D124" s="136">
        <f>1735+73946</f>
        <v>75681</v>
      </c>
      <c r="E124" s="136"/>
      <c r="F124" s="138">
        <f t="shared" si="42"/>
        <v>18920.25</v>
      </c>
      <c r="G124" s="138"/>
      <c r="H124" s="138">
        <f t="shared" si="43"/>
        <v>18920.25</v>
      </c>
      <c r="I124" s="138"/>
      <c r="J124" s="138">
        <f t="shared" si="44"/>
        <v>18920.25</v>
      </c>
      <c r="K124" s="138"/>
      <c r="L124" s="138">
        <f t="shared" si="45"/>
        <v>18920.25</v>
      </c>
      <c r="M124" s="136"/>
    </row>
    <row r="125" spans="1:14" ht="38.25" x14ac:dyDescent="0.25">
      <c r="A125" s="107" t="s">
        <v>264</v>
      </c>
      <c r="B125" s="107" t="s">
        <v>265</v>
      </c>
      <c r="C125" s="107">
        <v>4</v>
      </c>
      <c r="D125" s="136">
        <v>6925</v>
      </c>
      <c r="E125" s="136"/>
      <c r="F125" s="138">
        <f t="shared" si="42"/>
        <v>1731.25</v>
      </c>
      <c r="G125" s="138"/>
      <c r="H125" s="138">
        <f t="shared" si="43"/>
        <v>1731.25</v>
      </c>
      <c r="I125" s="138"/>
      <c r="J125" s="138">
        <f t="shared" si="44"/>
        <v>1731.25</v>
      </c>
      <c r="K125" s="138"/>
      <c r="L125" s="138">
        <f t="shared" si="45"/>
        <v>1731.25</v>
      </c>
      <c r="M125" s="136"/>
    </row>
    <row r="126" spans="1:14" ht="30" customHeight="1" thickBot="1" x14ac:dyDescent="0.3">
      <c r="A126" s="123" t="s">
        <v>266</v>
      </c>
      <c r="B126" s="123" t="s">
        <v>267</v>
      </c>
      <c r="C126" s="123">
        <v>2</v>
      </c>
      <c r="D126" s="137">
        <v>6940</v>
      </c>
      <c r="E126" s="137"/>
      <c r="F126" s="138">
        <f t="shared" si="42"/>
        <v>1735</v>
      </c>
      <c r="G126" s="138"/>
      <c r="H126" s="138">
        <f t="shared" si="43"/>
        <v>1735</v>
      </c>
      <c r="I126" s="138"/>
      <c r="J126" s="138">
        <f t="shared" si="44"/>
        <v>1735</v>
      </c>
      <c r="K126" s="138"/>
      <c r="L126" s="138">
        <f t="shared" si="45"/>
        <v>1735</v>
      </c>
      <c r="M126" s="137"/>
    </row>
    <row r="127" spans="1:14" s="64" customFormat="1" ht="17.25" thickBot="1" x14ac:dyDescent="0.35">
      <c r="A127" s="157" t="s">
        <v>268</v>
      </c>
      <c r="B127" s="172"/>
      <c r="C127" s="172"/>
      <c r="D127" s="177">
        <f>SUM(D128:D130)</f>
        <v>151900</v>
      </c>
      <c r="E127" s="177">
        <f t="shared" ref="E127:M127" si="46">SUM(E128:E130)</f>
        <v>12300</v>
      </c>
      <c r="F127" s="177">
        <f t="shared" si="46"/>
        <v>37975</v>
      </c>
      <c r="G127" s="177">
        <f t="shared" si="46"/>
        <v>0</v>
      </c>
      <c r="H127" s="177">
        <f t="shared" si="46"/>
        <v>37975</v>
      </c>
      <c r="I127" s="177">
        <f t="shared" si="46"/>
        <v>0</v>
      </c>
      <c r="J127" s="177">
        <f t="shared" si="46"/>
        <v>37975</v>
      </c>
      <c r="K127" s="177">
        <f t="shared" si="46"/>
        <v>0</v>
      </c>
      <c r="L127" s="177">
        <f t="shared" si="46"/>
        <v>37975</v>
      </c>
      <c r="M127" s="177">
        <f t="shared" si="46"/>
        <v>0</v>
      </c>
    </row>
    <row r="128" spans="1:14" ht="19.5" customHeight="1" x14ac:dyDescent="0.25">
      <c r="A128" s="121" t="s">
        <v>269</v>
      </c>
      <c r="B128" s="121" t="s">
        <v>270</v>
      </c>
      <c r="C128" s="121">
        <v>12</v>
      </c>
      <c r="D128" s="138">
        <v>42600</v>
      </c>
      <c r="E128" s="138"/>
      <c r="F128" s="138">
        <f>+D128/4</f>
        <v>10650</v>
      </c>
      <c r="G128" s="138"/>
      <c r="H128" s="138">
        <f>+F128</f>
        <v>10650</v>
      </c>
      <c r="I128" s="138"/>
      <c r="J128" s="138">
        <f>+H128</f>
        <v>10650</v>
      </c>
      <c r="K128" s="138"/>
      <c r="L128" s="138">
        <f>+J128</f>
        <v>10650</v>
      </c>
      <c r="M128" s="138"/>
    </row>
    <row r="129" spans="1:15" ht="31.5" customHeight="1" x14ac:dyDescent="0.25">
      <c r="A129" s="107" t="s">
        <v>271</v>
      </c>
      <c r="B129" s="107" t="s">
        <v>270</v>
      </c>
      <c r="C129" s="107">
        <v>12</v>
      </c>
      <c r="D129" s="136"/>
      <c r="E129" s="136"/>
      <c r="F129" s="136"/>
      <c r="G129" s="136"/>
      <c r="H129" s="136"/>
      <c r="I129" s="136"/>
      <c r="J129" s="136"/>
      <c r="K129" s="136"/>
      <c r="L129" s="136"/>
      <c r="M129" s="136"/>
    </row>
    <row r="130" spans="1:15" ht="29.25" customHeight="1" thickBot="1" x14ac:dyDescent="0.3">
      <c r="A130" s="123" t="s">
        <v>500</v>
      </c>
      <c r="B130" s="123" t="s">
        <v>270</v>
      </c>
      <c r="C130" s="123">
        <v>12</v>
      </c>
      <c r="D130" s="137">
        <f>151900-42600</f>
        <v>109300</v>
      </c>
      <c r="E130" s="137">
        <v>12300</v>
      </c>
      <c r="F130" s="137">
        <f>+D130/4</f>
        <v>27325</v>
      </c>
      <c r="G130" s="137"/>
      <c r="H130" s="137">
        <f>+F130</f>
        <v>27325</v>
      </c>
      <c r="I130" s="137"/>
      <c r="J130" s="137">
        <f>+H130</f>
        <v>27325</v>
      </c>
      <c r="K130" s="137"/>
      <c r="L130" s="137">
        <f>+J130</f>
        <v>27325</v>
      </c>
      <c r="M130" s="137"/>
    </row>
    <row r="131" spans="1:15" s="64" customFormat="1" ht="17.25" thickBot="1" x14ac:dyDescent="0.35">
      <c r="A131" s="157" t="s">
        <v>272</v>
      </c>
      <c r="B131" s="169"/>
      <c r="C131" s="169"/>
      <c r="D131" s="177">
        <f>SUM(D132:D135)</f>
        <v>1868500</v>
      </c>
      <c r="E131" s="177">
        <f t="shared" ref="E131:M131" si="47">SUM(E132:E135)</f>
        <v>1876000</v>
      </c>
      <c r="F131" s="177">
        <f t="shared" si="47"/>
        <v>467125</v>
      </c>
      <c r="G131" s="177">
        <f t="shared" si="47"/>
        <v>0</v>
      </c>
      <c r="H131" s="177">
        <f t="shared" si="47"/>
        <v>467125</v>
      </c>
      <c r="I131" s="177">
        <f t="shared" si="47"/>
        <v>0</v>
      </c>
      <c r="J131" s="177">
        <f t="shared" si="47"/>
        <v>467125</v>
      </c>
      <c r="K131" s="177">
        <f t="shared" si="47"/>
        <v>0</v>
      </c>
      <c r="L131" s="177">
        <f t="shared" si="47"/>
        <v>467125</v>
      </c>
      <c r="M131" s="177">
        <f t="shared" si="47"/>
        <v>0</v>
      </c>
    </row>
    <row r="132" spans="1:15" ht="51" x14ac:dyDescent="0.25">
      <c r="A132" s="121" t="s">
        <v>273</v>
      </c>
      <c r="B132" s="121" t="s">
        <v>274</v>
      </c>
      <c r="C132" s="121">
        <v>2</v>
      </c>
      <c r="D132" s="138">
        <f>1868500-1867000</f>
        <v>1500</v>
      </c>
      <c r="E132" s="138">
        <v>9000</v>
      </c>
      <c r="F132" s="138">
        <f>+D132/4</f>
        <v>375</v>
      </c>
      <c r="G132" s="138"/>
      <c r="H132" s="138">
        <f>+F132</f>
        <v>375</v>
      </c>
      <c r="I132" s="138"/>
      <c r="J132" s="138">
        <f>+H132</f>
        <v>375</v>
      </c>
      <c r="K132" s="138"/>
      <c r="L132" s="138">
        <f>+J132</f>
        <v>375</v>
      </c>
      <c r="M132" s="138"/>
    </row>
    <row r="133" spans="1:15" ht="25.5" x14ac:dyDescent="0.25">
      <c r="A133" s="107" t="s">
        <v>275</v>
      </c>
      <c r="B133" s="107" t="s">
        <v>276</v>
      </c>
      <c r="C133" s="107">
        <v>12</v>
      </c>
      <c r="D133" s="136">
        <v>1867000</v>
      </c>
      <c r="E133" s="136">
        <v>1867000</v>
      </c>
      <c r="F133" s="136">
        <f>+D133/4</f>
        <v>466750</v>
      </c>
      <c r="G133" s="136"/>
      <c r="H133" s="136">
        <f>+F133</f>
        <v>466750</v>
      </c>
      <c r="I133" s="136"/>
      <c r="J133" s="136">
        <f>+H133</f>
        <v>466750</v>
      </c>
      <c r="K133" s="136"/>
      <c r="L133" s="136">
        <f>+J133</f>
        <v>466750</v>
      </c>
      <c r="M133" s="136"/>
    </row>
    <row r="134" spans="1:15" ht="51" x14ac:dyDescent="0.25">
      <c r="A134" s="107" t="s">
        <v>277</v>
      </c>
      <c r="B134" s="107" t="s">
        <v>278</v>
      </c>
      <c r="C134" s="107">
        <v>12</v>
      </c>
      <c r="D134" s="136"/>
      <c r="E134" s="136"/>
      <c r="F134" s="136"/>
      <c r="G134" s="136"/>
      <c r="H134" s="136"/>
      <c r="I134" s="136"/>
      <c r="J134" s="136"/>
      <c r="K134" s="136"/>
      <c r="L134" s="136"/>
      <c r="M134" s="136"/>
    </row>
    <row r="135" spans="1:15" ht="39" thickBot="1" x14ac:dyDescent="0.3">
      <c r="A135" s="123" t="s">
        <v>279</v>
      </c>
      <c r="B135" s="123" t="s">
        <v>280</v>
      </c>
      <c r="C135" s="123">
        <v>4</v>
      </c>
      <c r="D135" s="137"/>
      <c r="E135" s="137"/>
      <c r="F135" s="137"/>
      <c r="G135" s="137"/>
      <c r="H135" s="137"/>
      <c r="I135" s="137"/>
      <c r="J135" s="137"/>
      <c r="K135" s="137"/>
      <c r="L135" s="137"/>
      <c r="M135" s="137"/>
    </row>
    <row r="136" spans="1:15" s="64" customFormat="1" ht="17.25" thickBot="1" x14ac:dyDescent="0.35">
      <c r="A136" s="157" t="s">
        <v>281</v>
      </c>
      <c r="B136" s="158"/>
      <c r="C136" s="158"/>
      <c r="D136" s="177">
        <f>SUM(D137:D173)</f>
        <v>13767700</v>
      </c>
      <c r="E136" s="177">
        <f t="shared" ref="E136:M136" si="48">SUM(E137:E173)</f>
        <v>3711900</v>
      </c>
      <c r="F136" s="177">
        <f t="shared" si="48"/>
        <v>3441925</v>
      </c>
      <c r="G136" s="177">
        <f t="shared" si="48"/>
        <v>0</v>
      </c>
      <c r="H136" s="177">
        <f t="shared" si="48"/>
        <v>3441925</v>
      </c>
      <c r="I136" s="177">
        <f t="shared" si="48"/>
        <v>0</v>
      </c>
      <c r="J136" s="177">
        <f t="shared" si="48"/>
        <v>3441925</v>
      </c>
      <c r="K136" s="177">
        <f t="shared" si="48"/>
        <v>0</v>
      </c>
      <c r="L136" s="177">
        <f t="shared" si="48"/>
        <v>3441925</v>
      </c>
      <c r="M136" s="177">
        <f t="shared" si="48"/>
        <v>0</v>
      </c>
      <c r="O136" s="180"/>
    </row>
    <row r="137" spans="1:15" ht="25.5" x14ac:dyDescent="0.25">
      <c r="A137" s="121" t="s">
        <v>282</v>
      </c>
      <c r="B137" s="121" t="s">
        <v>283</v>
      </c>
      <c r="C137" s="121">
        <v>12</v>
      </c>
      <c r="D137" s="138">
        <v>553919</v>
      </c>
      <c r="E137" s="138"/>
      <c r="F137" s="138">
        <f>+D137/4</f>
        <v>138479.75</v>
      </c>
      <c r="G137" s="138"/>
      <c r="H137" s="138">
        <f>+F137</f>
        <v>138479.75</v>
      </c>
      <c r="I137" s="138"/>
      <c r="J137" s="138">
        <f>+H137</f>
        <v>138479.75</v>
      </c>
      <c r="K137" s="138"/>
      <c r="L137" s="138">
        <f>+J137</f>
        <v>138479.75</v>
      </c>
      <c r="M137" s="138"/>
    </row>
    <row r="138" spans="1:15" x14ac:dyDescent="0.25">
      <c r="A138" s="107" t="s">
        <v>284</v>
      </c>
      <c r="B138" s="107" t="s">
        <v>285</v>
      </c>
      <c r="C138" s="107">
        <v>6</v>
      </c>
      <c r="D138" s="136">
        <v>2600000</v>
      </c>
      <c r="E138" s="136"/>
      <c r="F138" s="138">
        <f t="shared" ref="F138:F173" si="49">+D138/4</f>
        <v>650000</v>
      </c>
      <c r="G138" s="138"/>
      <c r="H138" s="138">
        <f t="shared" ref="H138:H173" si="50">+F138</f>
        <v>650000</v>
      </c>
      <c r="I138" s="138"/>
      <c r="J138" s="138">
        <f t="shared" ref="J138:J173" si="51">+H138</f>
        <v>650000</v>
      </c>
      <c r="K138" s="138"/>
      <c r="L138" s="138">
        <f t="shared" ref="L138:L173" si="52">+J138</f>
        <v>650000</v>
      </c>
      <c r="M138" s="136"/>
    </row>
    <row r="139" spans="1:15" ht="38.25" x14ac:dyDescent="0.25">
      <c r="A139" s="107" t="s">
        <v>286</v>
      </c>
      <c r="B139" s="107" t="s">
        <v>287</v>
      </c>
      <c r="C139" s="107">
        <v>1</v>
      </c>
      <c r="D139" s="136">
        <v>240000</v>
      </c>
      <c r="E139" s="136"/>
      <c r="F139" s="138">
        <f t="shared" si="49"/>
        <v>60000</v>
      </c>
      <c r="G139" s="138"/>
      <c r="H139" s="138">
        <f t="shared" si="50"/>
        <v>60000</v>
      </c>
      <c r="I139" s="138"/>
      <c r="J139" s="138">
        <f t="shared" si="51"/>
        <v>60000</v>
      </c>
      <c r="K139" s="138"/>
      <c r="L139" s="138">
        <f t="shared" si="52"/>
        <v>60000</v>
      </c>
      <c r="M139" s="136"/>
    </row>
    <row r="140" spans="1:15" ht="25.5" x14ac:dyDescent="0.25">
      <c r="A140" s="107" t="s">
        <v>288</v>
      </c>
      <c r="B140" s="107" t="s">
        <v>248</v>
      </c>
      <c r="C140" s="107">
        <v>4</v>
      </c>
      <c r="D140" s="136">
        <v>320000</v>
      </c>
      <c r="E140" s="136"/>
      <c r="F140" s="138">
        <f t="shared" si="49"/>
        <v>80000</v>
      </c>
      <c r="G140" s="138"/>
      <c r="H140" s="138">
        <f t="shared" si="50"/>
        <v>80000</v>
      </c>
      <c r="I140" s="138"/>
      <c r="J140" s="138">
        <f t="shared" si="51"/>
        <v>80000</v>
      </c>
      <c r="K140" s="138"/>
      <c r="L140" s="138">
        <f t="shared" si="52"/>
        <v>80000</v>
      </c>
      <c r="M140" s="136"/>
    </row>
    <row r="141" spans="1:15" ht="35.25" customHeight="1" x14ac:dyDescent="0.25">
      <c r="A141" s="107" t="s">
        <v>289</v>
      </c>
      <c r="B141" s="107" t="s">
        <v>290</v>
      </c>
      <c r="C141" s="107">
        <v>12</v>
      </c>
      <c r="D141" s="136">
        <v>352624</v>
      </c>
      <c r="E141" s="136"/>
      <c r="F141" s="138">
        <f t="shared" si="49"/>
        <v>88156</v>
      </c>
      <c r="G141" s="138"/>
      <c r="H141" s="138">
        <f t="shared" si="50"/>
        <v>88156</v>
      </c>
      <c r="I141" s="138"/>
      <c r="J141" s="138">
        <f t="shared" si="51"/>
        <v>88156</v>
      </c>
      <c r="K141" s="138"/>
      <c r="L141" s="138">
        <f t="shared" si="52"/>
        <v>88156</v>
      </c>
      <c r="M141" s="136"/>
    </row>
    <row r="142" spans="1:15" ht="38.25" x14ac:dyDescent="0.25">
      <c r="A142" s="107" t="s">
        <v>291</v>
      </c>
      <c r="B142" s="108" t="s">
        <v>292</v>
      </c>
      <c r="C142" s="108">
        <v>1</v>
      </c>
      <c r="D142" s="132">
        <v>320000</v>
      </c>
      <c r="E142" s="132"/>
      <c r="F142" s="138">
        <f t="shared" si="49"/>
        <v>80000</v>
      </c>
      <c r="G142" s="138"/>
      <c r="H142" s="138">
        <f t="shared" si="50"/>
        <v>80000</v>
      </c>
      <c r="I142" s="138"/>
      <c r="J142" s="138">
        <f t="shared" si="51"/>
        <v>80000</v>
      </c>
      <c r="K142" s="138"/>
      <c r="L142" s="138">
        <f t="shared" si="52"/>
        <v>80000</v>
      </c>
      <c r="M142" s="132"/>
    </row>
    <row r="143" spans="1:15" x14ac:dyDescent="0.25">
      <c r="A143" s="107" t="s">
        <v>293</v>
      </c>
      <c r="B143" s="107" t="s">
        <v>294</v>
      </c>
      <c r="C143" s="107">
        <v>1</v>
      </c>
      <c r="D143" s="136">
        <v>450000</v>
      </c>
      <c r="E143" s="136"/>
      <c r="F143" s="138">
        <f t="shared" si="49"/>
        <v>112500</v>
      </c>
      <c r="G143" s="138"/>
      <c r="H143" s="138">
        <f t="shared" si="50"/>
        <v>112500</v>
      </c>
      <c r="I143" s="138"/>
      <c r="J143" s="138">
        <f t="shared" si="51"/>
        <v>112500</v>
      </c>
      <c r="K143" s="138"/>
      <c r="L143" s="138">
        <f t="shared" si="52"/>
        <v>112500</v>
      </c>
      <c r="M143" s="136"/>
    </row>
    <row r="144" spans="1:15" ht="38.25" x14ac:dyDescent="0.25">
      <c r="A144" s="107" t="s">
        <v>295</v>
      </c>
      <c r="B144" s="107" t="s">
        <v>296</v>
      </c>
      <c r="C144" s="107">
        <v>1</v>
      </c>
      <c r="D144" s="136">
        <v>450000</v>
      </c>
      <c r="E144" s="136"/>
      <c r="F144" s="138">
        <f t="shared" si="49"/>
        <v>112500</v>
      </c>
      <c r="G144" s="138"/>
      <c r="H144" s="138">
        <f t="shared" si="50"/>
        <v>112500</v>
      </c>
      <c r="I144" s="138"/>
      <c r="J144" s="138">
        <f t="shared" si="51"/>
        <v>112500</v>
      </c>
      <c r="K144" s="138"/>
      <c r="L144" s="138">
        <f t="shared" si="52"/>
        <v>112500</v>
      </c>
      <c r="M144" s="136"/>
    </row>
    <row r="145" spans="1:13" ht="38.25" x14ac:dyDescent="0.25">
      <c r="A145" s="107" t="s">
        <v>297</v>
      </c>
      <c r="B145" s="107" t="s">
        <v>298</v>
      </c>
      <c r="C145" s="107">
        <v>1</v>
      </c>
      <c r="D145" s="136">
        <f>180000*12</f>
        <v>2160000</v>
      </c>
      <c r="E145" s="136"/>
      <c r="F145" s="138">
        <f t="shared" si="49"/>
        <v>540000</v>
      </c>
      <c r="G145" s="138"/>
      <c r="H145" s="138">
        <f t="shared" si="50"/>
        <v>540000</v>
      </c>
      <c r="I145" s="138"/>
      <c r="J145" s="138">
        <f t="shared" si="51"/>
        <v>540000</v>
      </c>
      <c r="K145" s="138"/>
      <c r="L145" s="138">
        <f t="shared" si="52"/>
        <v>540000</v>
      </c>
      <c r="M145" s="136"/>
    </row>
    <row r="146" spans="1:13" ht="25.5" x14ac:dyDescent="0.25">
      <c r="A146" s="107" t="s">
        <v>299</v>
      </c>
      <c r="B146" s="107" t="s">
        <v>300</v>
      </c>
      <c r="C146" s="107">
        <v>1</v>
      </c>
      <c r="D146" s="136">
        <v>480000</v>
      </c>
      <c r="E146" s="136"/>
      <c r="F146" s="138">
        <f t="shared" si="49"/>
        <v>120000</v>
      </c>
      <c r="G146" s="138"/>
      <c r="H146" s="138">
        <f t="shared" si="50"/>
        <v>120000</v>
      </c>
      <c r="I146" s="138"/>
      <c r="J146" s="138">
        <f t="shared" si="51"/>
        <v>120000</v>
      </c>
      <c r="K146" s="138"/>
      <c r="L146" s="138">
        <f t="shared" si="52"/>
        <v>120000</v>
      </c>
      <c r="M146" s="136"/>
    </row>
    <row r="147" spans="1:13" ht="25.5" x14ac:dyDescent="0.25">
      <c r="A147" s="107" t="s">
        <v>301</v>
      </c>
      <c r="B147" s="107" t="s">
        <v>302</v>
      </c>
      <c r="C147" s="107">
        <v>1</v>
      </c>
      <c r="D147" s="136">
        <v>350000</v>
      </c>
      <c r="E147" s="136"/>
      <c r="F147" s="138">
        <f t="shared" si="49"/>
        <v>87500</v>
      </c>
      <c r="G147" s="138"/>
      <c r="H147" s="138">
        <f t="shared" si="50"/>
        <v>87500</v>
      </c>
      <c r="I147" s="138"/>
      <c r="J147" s="138">
        <f t="shared" si="51"/>
        <v>87500</v>
      </c>
      <c r="K147" s="138"/>
      <c r="L147" s="138">
        <f t="shared" si="52"/>
        <v>87500</v>
      </c>
      <c r="M147" s="136"/>
    </row>
    <row r="148" spans="1:13" ht="25.5" x14ac:dyDescent="0.25">
      <c r="A148" s="107" t="s">
        <v>303</v>
      </c>
      <c r="B148" s="107" t="s">
        <v>304</v>
      </c>
      <c r="C148" s="107">
        <v>1</v>
      </c>
      <c r="D148" s="136">
        <v>200000</v>
      </c>
      <c r="E148" s="136"/>
      <c r="F148" s="138">
        <f t="shared" si="49"/>
        <v>50000</v>
      </c>
      <c r="G148" s="138"/>
      <c r="H148" s="138">
        <f t="shared" si="50"/>
        <v>50000</v>
      </c>
      <c r="I148" s="138"/>
      <c r="J148" s="138">
        <f t="shared" si="51"/>
        <v>50000</v>
      </c>
      <c r="K148" s="138"/>
      <c r="L148" s="138">
        <f t="shared" si="52"/>
        <v>50000</v>
      </c>
      <c r="M148" s="136"/>
    </row>
    <row r="149" spans="1:13" ht="63.75" x14ac:dyDescent="0.25">
      <c r="A149" s="107" t="s">
        <v>305</v>
      </c>
      <c r="B149" s="107" t="s">
        <v>306</v>
      </c>
      <c r="C149" s="107">
        <v>3</v>
      </c>
      <c r="D149" s="136">
        <v>150000</v>
      </c>
      <c r="E149" s="136"/>
      <c r="F149" s="138">
        <f t="shared" si="49"/>
        <v>37500</v>
      </c>
      <c r="G149" s="138"/>
      <c r="H149" s="138">
        <f t="shared" si="50"/>
        <v>37500</v>
      </c>
      <c r="I149" s="138"/>
      <c r="J149" s="138">
        <f t="shared" si="51"/>
        <v>37500</v>
      </c>
      <c r="K149" s="138"/>
      <c r="L149" s="138">
        <f t="shared" si="52"/>
        <v>37500</v>
      </c>
      <c r="M149" s="136"/>
    </row>
    <row r="150" spans="1:13" ht="25.5" x14ac:dyDescent="0.25">
      <c r="A150" s="107" t="s">
        <v>307</v>
      </c>
      <c r="B150" s="107" t="s">
        <v>308</v>
      </c>
      <c r="C150" s="107">
        <v>4</v>
      </c>
      <c r="D150" s="136">
        <v>100000</v>
      </c>
      <c r="E150" s="136"/>
      <c r="F150" s="138">
        <f t="shared" si="49"/>
        <v>25000</v>
      </c>
      <c r="G150" s="138"/>
      <c r="H150" s="138">
        <f t="shared" si="50"/>
        <v>25000</v>
      </c>
      <c r="I150" s="138"/>
      <c r="J150" s="138">
        <f t="shared" si="51"/>
        <v>25000</v>
      </c>
      <c r="K150" s="138"/>
      <c r="L150" s="138">
        <f t="shared" si="52"/>
        <v>25000</v>
      </c>
      <c r="M150" s="136"/>
    </row>
    <row r="151" spans="1:13" ht="38.25" x14ac:dyDescent="0.25">
      <c r="A151" s="107" t="s">
        <v>309</v>
      </c>
      <c r="B151" s="107" t="s">
        <v>310</v>
      </c>
      <c r="C151" s="107">
        <v>12</v>
      </c>
      <c r="D151" s="136">
        <v>350000</v>
      </c>
      <c r="E151" s="136"/>
      <c r="F151" s="138">
        <f t="shared" si="49"/>
        <v>87500</v>
      </c>
      <c r="G151" s="138"/>
      <c r="H151" s="138">
        <f t="shared" si="50"/>
        <v>87500</v>
      </c>
      <c r="I151" s="138"/>
      <c r="J151" s="138">
        <f t="shared" si="51"/>
        <v>87500</v>
      </c>
      <c r="K151" s="138"/>
      <c r="L151" s="138">
        <f t="shared" si="52"/>
        <v>87500</v>
      </c>
      <c r="M151" s="136"/>
    </row>
    <row r="152" spans="1:13" ht="38.25" x14ac:dyDescent="0.25">
      <c r="A152" s="107" t="s">
        <v>311</v>
      </c>
      <c r="B152" s="107" t="s">
        <v>312</v>
      </c>
      <c r="C152" s="107">
        <v>12</v>
      </c>
      <c r="D152" s="136">
        <f>120000+371157</f>
        <v>491157</v>
      </c>
      <c r="E152" s="136">
        <v>3711900</v>
      </c>
      <c r="F152" s="138">
        <f t="shared" si="49"/>
        <v>122789.25</v>
      </c>
      <c r="G152" s="138"/>
      <c r="H152" s="138">
        <f t="shared" si="50"/>
        <v>122789.25</v>
      </c>
      <c r="I152" s="138"/>
      <c r="J152" s="138">
        <f t="shared" si="51"/>
        <v>122789.25</v>
      </c>
      <c r="K152" s="138"/>
      <c r="L152" s="138">
        <f t="shared" si="52"/>
        <v>122789.25</v>
      </c>
      <c r="M152" s="136"/>
    </row>
    <row r="153" spans="1:13" ht="38.25" x14ac:dyDescent="0.25">
      <c r="A153" s="107" t="s">
        <v>313</v>
      </c>
      <c r="B153" s="107" t="s">
        <v>314</v>
      </c>
      <c r="C153" s="107">
        <v>1</v>
      </c>
      <c r="D153" s="136">
        <v>80000</v>
      </c>
      <c r="E153" s="136"/>
      <c r="F153" s="138">
        <f t="shared" si="49"/>
        <v>20000</v>
      </c>
      <c r="G153" s="138"/>
      <c r="H153" s="138">
        <f t="shared" si="50"/>
        <v>20000</v>
      </c>
      <c r="I153" s="138"/>
      <c r="J153" s="138">
        <f t="shared" si="51"/>
        <v>20000</v>
      </c>
      <c r="K153" s="138"/>
      <c r="L153" s="138">
        <f t="shared" si="52"/>
        <v>20000</v>
      </c>
      <c r="M153" s="136"/>
    </row>
    <row r="154" spans="1:13" ht="25.5" x14ac:dyDescent="0.25">
      <c r="A154" s="107" t="s">
        <v>315</v>
      </c>
      <c r="B154" s="107" t="s">
        <v>316</v>
      </c>
      <c r="C154" s="107">
        <v>1</v>
      </c>
      <c r="D154" s="136">
        <v>60000</v>
      </c>
      <c r="E154" s="136"/>
      <c r="F154" s="138">
        <f t="shared" si="49"/>
        <v>15000</v>
      </c>
      <c r="G154" s="138"/>
      <c r="H154" s="138">
        <f t="shared" si="50"/>
        <v>15000</v>
      </c>
      <c r="I154" s="138"/>
      <c r="J154" s="138">
        <f t="shared" si="51"/>
        <v>15000</v>
      </c>
      <c r="K154" s="138"/>
      <c r="L154" s="138">
        <f t="shared" si="52"/>
        <v>15000</v>
      </c>
      <c r="M154" s="136"/>
    </row>
    <row r="155" spans="1:13" ht="25.5" x14ac:dyDescent="0.25">
      <c r="A155" s="107" t="s">
        <v>317</v>
      </c>
      <c r="B155" s="107" t="s">
        <v>318</v>
      </c>
      <c r="C155" s="107">
        <v>1</v>
      </c>
      <c r="D155" s="136">
        <v>0</v>
      </c>
      <c r="E155" s="136"/>
      <c r="F155" s="138">
        <f t="shared" si="49"/>
        <v>0</v>
      </c>
      <c r="G155" s="138"/>
      <c r="H155" s="138">
        <f t="shared" si="50"/>
        <v>0</v>
      </c>
      <c r="I155" s="138"/>
      <c r="J155" s="138">
        <f t="shared" si="51"/>
        <v>0</v>
      </c>
      <c r="K155" s="138"/>
      <c r="L155" s="138">
        <f t="shared" si="52"/>
        <v>0</v>
      </c>
      <c r="M155" s="136"/>
    </row>
    <row r="156" spans="1:13" x14ac:dyDescent="0.25">
      <c r="A156" s="107" t="s">
        <v>319</v>
      </c>
      <c r="B156" s="107" t="s">
        <v>320</v>
      </c>
      <c r="C156" s="107">
        <v>1</v>
      </c>
      <c r="D156" s="136">
        <v>150000</v>
      </c>
      <c r="E156" s="136"/>
      <c r="F156" s="138">
        <f t="shared" si="49"/>
        <v>37500</v>
      </c>
      <c r="G156" s="138"/>
      <c r="H156" s="138">
        <f t="shared" si="50"/>
        <v>37500</v>
      </c>
      <c r="I156" s="138"/>
      <c r="J156" s="138">
        <f t="shared" si="51"/>
        <v>37500</v>
      </c>
      <c r="K156" s="138"/>
      <c r="L156" s="138">
        <f t="shared" si="52"/>
        <v>37500</v>
      </c>
      <c r="M156" s="136"/>
    </row>
    <row r="157" spans="1:13" ht="38.25" x14ac:dyDescent="0.25">
      <c r="A157" s="107" t="s">
        <v>321</v>
      </c>
      <c r="B157" s="107" t="s">
        <v>322</v>
      </c>
      <c r="C157" s="107">
        <v>8</v>
      </c>
      <c r="D157" s="136">
        <v>320000</v>
      </c>
      <c r="E157" s="136"/>
      <c r="F157" s="138">
        <f t="shared" si="49"/>
        <v>80000</v>
      </c>
      <c r="G157" s="138"/>
      <c r="H157" s="138">
        <f t="shared" si="50"/>
        <v>80000</v>
      </c>
      <c r="I157" s="138"/>
      <c r="J157" s="138">
        <f t="shared" si="51"/>
        <v>80000</v>
      </c>
      <c r="K157" s="138"/>
      <c r="L157" s="138">
        <f t="shared" si="52"/>
        <v>80000</v>
      </c>
      <c r="M157" s="136"/>
    </row>
    <row r="158" spans="1:13" ht="25.5" x14ac:dyDescent="0.25">
      <c r="A158" s="107" t="s">
        <v>323</v>
      </c>
      <c r="B158" s="107" t="s">
        <v>324</v>
      </c>
      <c r="C158" s="107">
        <v>12</v>
      </c>
      <c r="D158" s="136">
        <v>120000</v>
      </c>
      <c r="E158" s="136"/>
      <c r="F158" s="138">
        <f t="shared" si="49"/>
        <v>30000</v>
      </c>
      <c r="G158" s="138"/>
      <c r="H158" s="138">
        <f t="shared" si="50"/>
        <v>30000</v>
      </c>
      <c r="I158" s="138"/>
      <c r="J158" s="138">
        <f t="shared" si="51"/>
        <v>30000</v>
      </c>
      <c r="K158" s="138"/>
      <c r="L158" s="138">
        <f t="shared" si="52"/>
        <v>30000</v>
      </c>
      <c r="M158" s="136"/>
    </row>
    <row r="159" spans="1:13" ht="38.25" x14ac:dyDescent="0.25">
      <c r="A159" s="107" t="s">
        <v>325</v>
      </c>
      <c r="B159" s="107" t="s">
        <v>326</v>
      </c>
      <c r="C159" s="107">
        <v>12</v>
      </c>
      <c r="D159" s="136">
        <v>300000</v>
      </c>
      <c r="E159" s="136"/>
      <c r="F159" s="138">
        <f t="shared" si="49"/>
        <v>75000</v>
      </c>
      <c r="G159" s="138"/>
      <c r="H159" s="138">
        <f t="shared" si="50"/>
        <v>75000</v>
      </c>
      <c r="I159" s="138"/>
      <c r="J159" s="138">
        <f t="shared" si="51"/>
        <v>75000</v>
      </c>
      <c r="K159" s="138"/>
      <c r="L159" s="138">
        <f t="shared" si="52"/>
        <v>75000</v>
      </c>
      <c r="M159" s="136"/>
    </row>
    <row r="160" spans="1:13" ht="51" x14ac:dyDescent="0.25">
      <c r="A160" s="107" t="s">
        <v>327</v>
      </c>
      <c r="B160" s="107" t="s">
        <v>328</v>
      </c>
      <c r="C160" s="107">
        <v>12</v>
      </c>
      <c r="D160" s="136">
        <v>200000</v>
      </c>
      <c r="E160" s="136"/>
      <c r="F160" s="138">
        <f t="shared" si="49"/>
        <v>50000</v>
      </c>
      <c r="G160" s="138"/>
      <c r="H160" s="138">
        <f t="shared" si="50"/>
        <v>50000</v>
      </c>
      <c r="I160" s="138"/>
      <c r="J160" s="138">
        <f t="shared" si="51"/>
        <v>50000</v>
      </c>
      <c r="K160" s="138"/>
      <c r="L160" s="138">
        <f t="shared" si="52"/>
        <v>50000</v>
      </c>
      <c r="M160" s="136"/>
    </row>
    <row r="161" spans="1:13" ht="38.25" x14ac:dyDescent="0.25">
      <c r="A161" s="107" t="s">
        <v>329</v>
      </c>
      <c r="B161" s="107" t="s">
        <v>330</v>
      </c>
      <c r="C161" s="107">
        <v>12</v>
      </c>
      <c r="D161" s="136">
        <v>160000</v>
      </c>
      <c r="E161" s="136"/>
      <c r="F161" s="138">
        <f t="shared" si="49"/>
        <v>40000</v>
      </c>
      <c r="G161" s="138"/>
      <c r="H161" s="138">
        <f t="shared" si="50"/>
        <v>40000</v>
      </c>
      <c r="I161" s="138"/>
      <c r="J161" s="138">
        <f t="shared" si="51"/>
        <v>40000</v>
      </c>
      <c r="K161" s="138"/>
      <c r="L161" s="138">
        <f t="shared" si="52"/>
        <v>40000</v>
      </c>
      <c r="M161" s="136"/>
    </row>
    <row r="162" spans="1:13" ht="38.25" x14ac:dyDescent="0.25">
      <c r="A162" s="107" t="s">
        <v>331</v>
      </c>
      <c r="B162" s="107" t="s">
        <v>332</v>
      </c>
      <c r="C162" s="107">
        <v>1</v>
      </c>
      <c r="D162" s="136">
        <v>280000</v>
      </c>
      <c r="E162" s="136"/>
      <c r="F162" s="138">
        <f t="shared" si="49"/>
        <v>70000</v>
      </c>
      <c r="G162" s="138"/>
      <c r="H162" s="138">
        <f t="shared" si="50"/>
        <v>70000</v>
      </c>
      <c r="I162" s="138"/>
      <c r="J162" s="138">
        <f t="shared" si="51"/>
        <v>70000</v>
      </c>
      <c r="K162" s="138"/>
      <c r="L162" s="138">
        <f t="shared" si="52"/>
        <v>70000</v>
      </c>
      <c r="M162" s="136"/>
    </row>
    <row r="163" spans="1:13" ht="38.25" x14ac:dyDescent="0.25">
      <c r="A163" s="107" t="s">
        <v>333</v>
      </c>
      <c r="B163" s="107" t="s">
        <v>334</v>
      </c>
      <c r="C163" s="107">
        <v>12</v>
      </c>
      <c r="D163" s="136">
        <v>240000</v>
      </c>
      <c r="E163" s="136"/>
      <c r="F163" s="138">
        <f t="shared" si="49"/>
        <v>60000</v>
      </c>
      <c r="G163" s="138"/>
      <c r="H163" s="138">
        <f t="shared" si="50"/>
        <v>60000</v>
      </c>
      <c r="I163" s="138"/>
      <c r="J163" s="138">
        <f t="shared" si="51"/>
        <v>60000</v>
      </c>
      <c r="K163" s="138"/>
      <c r="L163" s="138">
        <f t="shared" si="52"/>
        <v>60000</v>
      </c>
      <c r="M163" s="136"/>
    </row>
    <row r="164" spans="1:13" ht="38.25" x14ac:dyDescent="0.25">
      <c r="A164" s="107" t="s">
        <v>335</v>
      </c>
      <c r="B164" s="107" t="s">
        <v>336</v>
      </c>
      <c r="C164" s="107">
        <v>1</v>
      </c>
      <c r="D164" s="136">
        <v>140000</v>
      </c>
      <c r="E164" s="136"/>
      <c r="F164" s="138">
        <f t="shared" si="49"/>
        <v>35000</v>
      </c>
      <c r="G164" s="138"/>
      <c r="H164" s="138">
        <f t="shared" si="50"/>
        <v>35000</v>
      </c>
      <c r="I164" s="138"/>
      <c r="J164" s="138">
        <f t="shared" si="51"/>
        <v>35000</v>
      </c>
      <c r="K164" s="138"/>
      <c r="L164" s="138">
        <f t="shared" si="52"/>
        <v>35000</v>
      </c>
      <c r="M164" s="136"/>
    </row>
    <row r="165" spans="1:13" ht="51.75" customHeight="1" x14ac:dyDescent="0.25">
      <c r="A165" s="107" t="s">
        <v>337</v>
      </c>
      <c r="B165" s="107" t="s">
        <v>338</v>
      </c>
      <c r="C165" s="107">
        <v>1</v>
      </c>
      <c r="D165" s="136">
        <v>180000</v>
      </c>
      <c r="E165" s="136"/>
      <c r="F165" s="138">
        <f t="shared" si="49"/>
        <v>45000</v>
      </c>
      <c r="G165" s="138"/>
      <c r="H165" s="138">
        <f t="shared" si="50"/>
        <v>45000</v>
      </c>
      <c r="I165" s="138"/>
      <c r="J165" s="138">
        <f t="shared" si="51"/>
        <v>45000</v>
      </c>
      <c r="K165" s="138"/>
      <c r="L165" s="138">
        <f t="shared" si="52"/>
        <v>45000</v>
      </c>
      <c r="M165" s="136"/>
    </row>
    <row r="166" spans="1:13" ht="25.5" x14ac:dyDescent="0.25">
      <c r="A166" s="107" t="s">
        <v>339</v>
      </c>
      <c r="B166" s="107" t="s">
        <v>340</v>
      </c>
      <c r="C166" s="107">
        <v>1</v>
      </c>
      <c r="D166" s="136">
        <v>360000</v>
      </c>
      <c r="E166" s="136"/>
      <c r="F166" s="138">
        <f t="shared" si="49"/>
        <v>90000</v>
      </c>
      <c r="G166" s="138"/>
      <c r="H166" s="138">
        <f t="shared" si="50"/>
        <v>90000</v>
      </c>
      <c r="I166" s="138"/>
      <c r="J166" s="138">
        <f t="shared" si="51"/>
        <v>90000</v>
      </c>
      <c r="K166" s="138"/>
      <c r="L166" s="138">
        <f t="shared" si="52"/>
        <v>90000</v>
      </c>
      <c r="M166" s="136"/>
    </row>
    <row r="167" spans="1:13" ht="25.5" x14ac:dyDescent="0.25">
      <c r="A167" s="107" t="s">
        <v>341</v>
      </c>
      <c r="B167" s="107" t="s">
        <v>342</v>
      </c>
      <c r="C167" s="107">
        <v>7</v>
      </c>
      <c r="D167" s="136">
        <v>300000</v>
      </c>
      <c r="E167" s="136"/>
      <c r="F167" s="138">
        <f t="shared" si="49"/>
        <v>75000</v>
      </c>
      <c r="G167" s="138"/>
      <c r="H167" s="138">
        <f t="shared" si="50"/>
        <v>75000</v>
      </c>
      <c r="I167" s="138"/>
      <c r="J167" s="138">
        <f t="shared" si="51"/>
        <v>75000</v>
      </c>
      <c r="K167" s="138"/>
      <c r="L167" s="138">
        <f t="shared" si="52"/>
        <v>75000</v>
      </c>
      <c r="M167" s="136"/>
    </row>
    <row r="168" spans="1:13" ht="25.5" x14ac:dyDescent="0.25">
      <c r="A168" s="107" t="s">
        <v>343</v>
      </c>
      <c r="B168" s="107" t="s">
        <v>344</v>
      </c>
      <c r="C168" s="107">
        <v>0</v>
      </c>
      <c r="D168" s="136">
        <v>100000</v>
      </c>
      <c r="E168" s="136"/>
      <c r="F168" s="138">
        <f t="shared" si="49"/>
        <v>25000</v>
      </c>
      <c r="G168" s="138"/>
      <c r="H168" s="138">
        <f t="shared" si="50"/>
        <v>25000</v>
      </c>
      <c r="I168" s="138"/>
      <c r="J168" s="138">
        <f t="shared" si="51"/>
        <v>25000</v>
      </c>
      <c r="K168" s="138"/>
      <c r="L168" s="138">
        <f t="shared" si="52"/>
        <v>25000</v>
      </c>
      <c r="M168" s="136"/>
    </row>
    <row r="169" spans="1:13" ht="24" customHeight="1" x14ac:dyDescent="0.25">
      <c r="A169" s="107" t="s">
        <v>345</v>
      </c>
      <c r="B169" s="107" t="s">
        <v>346</v>
      </c>
      <c r="C169" s="107">
        <v>6</v>
      </c>
      <c r="D169" s="136">
        <v>250000</v>
      </c>
      <c r="E169" s="136"/>
      <c r="F169" s="138">
        <f t="shared" si="49"/>
        <v>62500</v>
      </c>
      <c r="G169" s="138"/>
      <c r="H169" s="138">
        <f t="shared" si="50"/>
        <v>62500</v>
      </c>
      <c r="I169" s="138"/>
      <c r="J169" s="138">
        <f t="shared" si="51"/>
        <v>62500</v>
      </c>
      <c r="K169" s="138"/>
      <c r="L169" s="138">
        <f t="shared" si="52"/>
        <v>62500</v>
      </c>
      <c r="M169" s="136"/>
    </row>
    <row r="170" spans="1:13" ht="35.25" customHeight="1" x14ac:dyDescent="0.25">
      <c r="A170" s="107" t="s">
        <v>347</v>
      </c>
      <c r="B170" s="107" t="s">
        <v>348</v>
      </c>
      <c r="C170" s="107">
        <v>9</v>
      </c>
      <c r="D170" s="136">
        <v>240000</v>
      </c>
      <c r="E170" s="136"/>
      <c r="F170" s="138">
        <f t="shared" si="49"/>
        <v>60000</v>
      </c>
      <c r="G170" s="138"/>
      <c r="H170" s="138">
        <f t="shared" si="50"/>
        <v>60000</v>
      </c>
      <c r="I170" s="138"/>
      <c r="J170" s="138">
        <f t="shared" si="51"/>
        <v>60000</v>
      </c>
      <c r="K170" s="138"/>
      <c r="L170" s="138">
        <f t="shared" si="52"/>
        <v>60000</v>
      </c>
      <c r="M170" s="136"/>
    </row>
    <row r="171" spans="1:13" ht="52.5" customHeight="1" x14ac:dyDescent="0.25">
      <c r="A171" s="107" t="s">
        <v>136</v>
      </c>
      <c r="B171" s="107" t="s">
        <v>349</v>
      </c>
      <c r="C171" s="107">
        <v>12</v>
      </c>
      <c r="D171" s="136">
        <v>240000</v>
      </c>
      <c r="E171" s="136"/>
      <c r="F171" s="138">
        <f t="shared" si="49"/>
        <v>60000</v>
      </c>
      <c r="G171" s="138"/>
      <c r="H171" s="138">
        <f t="shared" si="50"/>
        <v>60000</v>
      </c>
      <c r="I171" s="138"/>
      <c r="J171" s="138">
        <f t="shared" si="51"/>
        <v>60000</v>
      </c>
      <c r="K171" s="138"/>
      <c r="L171" s="138">
        <f t="shared" si="52"/>
        <v>60000</v>
      </c>
      <c r="M171" s="136"/>
    </row>
    <row r="172" spans="1:13" ht="39.75" customHeight="1" x14ac:dyDescent="0.25">
      <c r="A172" s="107" t="s">
        <v>219</v>
      </c>
      <c r="B172" s="107" t="s">
        <v>350</v>
      </c>
      <c r="C172" s="107">
        <v>1</v>
      </c>
      <c r="D172" s="136">
        <v>360000</v>
      </c>
      <c r="E172" s="136"/>
      <c r="F172" s="138">
        <f t="shared" si="49"/>
        <v>90000</v>
      </c>
      <c r="G172" s="138"/>
      <c r="H172" s="138">
        <f t="shared" si="50"/>
        <v>90000</v>
      </c>
      <c r="I172" s="138"/>
      <c r="J172" s="138">
        <f t="shared" si="51"/>
        <v>90000</v>
      </c>
      <c r="K172" s="138"/>
      <c r="L172" s="138">
        <f t="shared" si="52"/>
        <v>90000</v>
      </c>
      <c r="M172" s="136"/>
    </row>
    <row r="173" spans="1:13" ht="51.75" thickBot="1" x14ac:dyDescent="0.3">
      <c r="A173" s="123" t="s">
        <v>351</v>
      </c>
      <c r="B173" s="123" t="s">
        <v>352</v>
      </c>
      <c r="C173" s="123">
        <v>4</v>
      </c>
      <c r="D173" s="137">
        <v>120000</v>
      </c>
      <c r="E173" s="137"/>
      <c r="F173" s="138">
        <f t="shared" si="49"/>
        <v>30000</v>
      </c>
      <c r="G173" s="138"/>
      <c r="H173" s="138">
        <f t="shared" si="50"/>
        <v>30000</v>
      </c>
      <c r="I173" s="138"/>
      <c r="J173" s="138">
        <f t="shared" si="51"/>
        <v>30000</v>
      </c>
      <c r="K173" s="138"/>
      <c r="L173" s="138">
        <f t="shared" si="52"/>
        <v>30000</v>
      </c>
      <c r="M173" s="137"/>
    </row>
    <row r="174" spans="1:13" s="63" customFormat="1" ht="17.25" thickBot="1" x14ac:dyDescent="0.3">
      <c r="A174" s="117" t="s">
        <v>353</v>
      </c>
      <c r="B174" s="173"/>
      <c r="C174" s="129"/>
      <c r="D174" s="178">
        <f>SUM(D175:D180)</f>
        <v>1000</v>
      </c>
      <c r="E174" s="178">
        <f t="shared" ref="E174:M174" si="53">SUM(E175:E180)</f>
        <v>9000</v>
      </c>
      <c r="F174" s="178">
        <f t="shared" si="53"/>
        <v>250</v>
      </c>
      <c r="G174" s="178">
        <f t="shared" si="53"/>
        <v>0</v>
      </c>
      <c r="H174" s="178">
        <f t="shared" si="53"/>
        <v>250</v>
      </c>
      <c r="I174" s="178">
        <f t="shared" si="53"/>
        <v>0</v>
      </c>
      <c r="J174" s="178">
        <f t="shared" si="53"/>
        <v>250</v>
      </c>
      <c r="K174" s="178">
        <f t="shared" si="53"/>
        <v>0</v>
      </c>
      <c r="L174" s="178">
        <f t="shared" si="53"/>
        <v>250</v>
      </c>
      <c r="M174" s="178">
        <f t="shared" si="53"/>
        <v>0</v>
      </c>
    </row>
    <row r="175" spans="1:13" ht="57.75" customHeight="1" x14ac:dyDescent="0.25">
      <c r="A175" s="121" t="s">
        <v>354</v>
      </c>
      <c r="B175" s="121" t="s">
        <v>355</v>
      </c>
      <c r="C175" s="121">
        <v>12</v>
      </c>
      <c r="D175" s="138"/>
      <c r="E175" s="138">
        <v>9000</v>
      </c>
      <c r="F175" s="153"/>
      <c r="G175" s="153"/>
      <c r="H175" s="153"/>
      <c r="I175" s="153"/>
      <c r="J175" s="153"/>
      <c r="K175" s="153"/>
      <c r="L175" s="153"/>
      <c r="M175" s="153"/>
    </row>
    <row r="176" spans="1:13" ht="38.25" x14ac:dyDescent="0.25">
      <c r="A176" s="107" t="s">
        <v>356</v>
      </c>
      <c r="B176" s="107" t="s">
        <v>357</v>
      </c>
      <c r="C176" s="107">
        <v>12</v>
      </c>
      <c r="D176" s="136"/>
      <c r="E176" s="136"/>
      <c r="F176" s="154"/>
      <c r="G176" s="154"/>
      <c r="H176" s="154" t="s">
        <v>4</v>
      </c>
      <c r="I176" s="154"/>
      <c r="J176" s="154"/>
      <c r="K176" s="154"/>
      <c r="L176" s="154" t="s">
        <v>4</v>
      </c>
      <c r="M176" s="154"/>
    </row>
    <row r="177" spans="1:15" ht="38.25" x14ac:dyDescent="0.25">
      <c r="A177" s="107" t="s">
        <v>358</v>
      </c>
      <c r="B177" s="107" t="s">
        <v>359</v>
      </c>
      <c r="C177" s="107">
        <v>12</v>
      </c>
      <c r="D177" s="136">
        <v>1000</v>
      </c>
      <c r="E177" s="136"/>
      <c r="F177" s="136">
        <f>+D177/4</f>
        <v>250</v>
      </c>
      <c r="G177" s="136"/>
      <c r="H177" s="136">
        <f>+F177</f>
        <v>250</v>
      </c>
      <c r="I177" s="136"/>
      <c r="J177" s="136">
        <f>+H177</f>
        <v>250</v>
      </c>
      <c r="K177" s="136"/>
      <c r="L177" s="136">
        <f>+J177</f>
        <v>250</v>
      </c>
      <c r="M177" s="136"/>
    </row>
    <row r="178" spans="1:15" ht="25.5" x14ac:dyDescent="0.25">
      <c r="A178" s="107" t="s">
        <v>360</v>
      </c>
      <c r="B178" s="107" t="s">
        <v>361</v>
      </c>
      <c r="C178" s="107">
        <v>1</v>
      </c>
      <c r="D178" s="136"/>
      <c r="E178" s="136"/>
      <c r="F178" s="143"/>
      <c r="G178" s="154"/>
      <c r="H178" s="143"/>
      <c r="I178" s="154"/>
      <c r="J178" s="143"/>
      <c r="K178" s="154"/>
      <c r="L178" s="143"/>
      <c r="M178" s="154"/>
    </row>
    <row r="179" spans="1:15" x14ac:dyDescent="0.25">
      <c r="A179" s="107" t="s">
        <v>362</v>
      </c>
      <c r="B179" s="107"/>
      <c r="C179" s="107"/>
      <c r="D179" s="136"/>
      <c r="E179" s="136"/>
      <c r="F179" s="143"/>
      <c r="G179" s="154"/>
      <c r="H179" s="143"/>
      <c r="I179" s="154"/>
      <c r="J179" s="143"/>
      <c r="K179" s="154"/>
      <c r="L179" s="143"/>
      <c r="M179" s="154"/>
    </row>
    <row r="180" spans="1:15" ht="26.25" thickBot="1" x14ac:dyDescent="0.3">
      <c r="A180" s="123" t="s">
        <v>363</v>
      </c>
      <c r="B180" s="123" t="s">
        <v>364</v>
      </c>
      <c r="C180" s="123"/>
      <c r="D180" s="137"/>
      <c r="E180" s="137"/>
      <c r="F180" s="144"/>
      <c r="G180" s="155"/>
      <c r="H180" s="144"/>
      <c r="I180" s="155"/>
      <c r="J180" s="144"/>
      <c r="K180" s="155"/>
      <c r="L180" s="144"/>
      <c r="M180" s="155"/>
    </row>
    <row r="181" spans="1:15" s="63" customFormat="1" ht="17.25" thickBot="1" x14ac:dyDescent="0.3">
      <c r="A181" s="157" t="s">
        <v>365</v>
      </c>
      <c r="B181" s="158"/>
      <c r="C181" s="158"/>
      <c r="D181" s="178">
        <f>SUM(D182:D196)+D198</f>
        <v>2282350</v>
      </c>
      <c r="E181" s="178">
        <f t="shared" ref="E181:M181" si="54">SUM(E182:E196)+E198</f>
        <v>1227550</v>
      </c>
      <c r="F181" s="178">
        <f t="shared" si="54"/>
        <v>570587.5</v>
      </c>
      <c r="G181" s="178">
        <f t="shared" si="54"/>
        <v>0</v>
      </c>
      <c r="H181" s="178">
        <f t="shared" si="54"/>
        <v>570587.5</v>
      </c>
      <c r="I181" s="178">
        <f t="shared" si="54"/>
        <v>0</v>
      </c>
      <c r="J181" s="178">
        <f t="shared" si="54"/>
        <v>570587.5</v>
      </c>
      <c r="K181" s="178">
        <f t="shared" si="54"/>
        <v>0</v>
      </c>
      <c r="L181" s="178">
        <f t="shared" si="54"/>
        <v>570587.5</v>
      </c>
      <c r="M181" s="178">
        <f t="shared" si="54"/>
        <v>0</v>
      </c>
      <c r="O181" s="181"/>
    </row>
    <row r="182" spans="1:15" ht="51" x14ac:dyDescent="0.25">
      <c r="A182" s="121" t="s">
        <v>366</v>
      </c>
      <c r="B182" s="121" t="s">
        <v>367</v>
      </c>
      <c r="C182" s="121">
        <v>12</v>
      </c>
      <c r="D182" s="138">
        <f>473675+68000</f>
        <v>541675</v>
      </c>
      <c r="E182" s="138">
        <v>2500</v>
      </c>
      <c r="F182" s="138">
        <f>+D182/4</f>
        <v>135418.75</v>
      </c>
      <c r="G182" s="138"/>
      <c r="H182" s="138">
        <f>+F182</f>
        <v>135418.75</v>
      </c>
      <c r="I182" s="138"/>
      <c r="J182" s="138">
        <f>+H182</f>
        <v>135418.75</v>
      </c>
      <c r="K182" s="138"/>
      <c r="L182" s="138">
        <f>+J182</f>
        <v>135418.75</v>
      </c>
      <c r="M182" s="138"/>
    </row>
    <row r="183" spans="1:15" ht="51" x14ac:dyDescent="0.25">
      <c r="A183" s="107" t="s">
        <v>368</v>
      </c>
      <c r="B183" s="107" t="s">
        <v>369</v>
      </c>
      <c r="C183" s="107">
        <v>12</v>
      </c>
      <c r="D183" s="136">
        <v>48500</v>
      </c>
      <c r="E183" s="136"/>
      <c r="F183" s="138">
        <f t="shared" ref="F183:F196" si="55">+D183/4</f>
        <v>12125</v>
      </c>
      <c r="G183" s="138"/>
      <c r="H183" s="138">
        <f t="shared" ref="H183:H196" si="56">+F183</f>
        <v>12125</v>
      </c>
      <c r="I183" s="138"/>
      <c r="J183" s="138">
        <f t="shared" ref="J183:J196" si="57">+H183</f>
        <v>12125</v>
      </c>
      <c r="K183" s="138"/>
      <c r="L183" s="138">
        <f t="shared" ref="L183:L196" si="58">+J183</f>
        <v>12125</v>
      </c>
      <c r="M183" s="136"/>
    </row>
    <row r="184" spans="1:15" ht="45" customHeight="1" x14ac:dyDescent="0.25">
      <c r="A184" s="107" t="s">
        <v>370</v>
      </c>
      <c r="B184" s="107" t="s">
        <v>371</v>
      </c>
      <c r="C184" s="107">
        <v>24</v>
      </c>
      <c r="D184" s="136">
        <v>48500</v>
      </c>
      <c r="E184" s="136"/>
      <c r="F184" s="138">
        <f t="shared" si="55"/>
        <v>12125</v>
      </c>
      <c r="G184" s="138"/>
      <c r="H184" s="138">
        <f t="shared" si="56"/>
        <v>12125</v>
      </c>
      <c r="I184" s="138"/>
      <c r="J184" s="138">
        <f t="shared" si="57"/>
        <v>12125</v>
      </c>
      <c r="K184" s="138"/>
      <c r="L184" s="138">
        <f t="shared" si="58"/>
        <v>12125</v>
      </c>
      <c r="M184" s="136"/>
    </row>
    <row r="185" spans="1:15" ht="25.5" x14ac:dyDescent="0.25">
      <c r="A185" s="107" t="s">
        <v>372</v>
      </c>
      <c r="B185" s="107" t="s">
        <v>265</v>
      </c>
      <c r="C185" s="107">
        <v>4</v>
      </c>
      <c r="D185" s="136">
        <v>9000</v>
      </c>
      <c r="E185" s="136"/>
      <c r="F185" s="138">
        <f t="shared" si="55"/>
        <v>2250</v>
      </c>
      <c r="G185" s="138"/>
      <c r="H185" s="138">
        <f t="shared" si="56"/>
        <v>2250</v>
      </c>
      <c r="I185" s="138"/>
      <c r="J185" s="138">
        <f t="shared" si="57"/>
        <v>2250</v>
      </c>
      <c r="K185" s="138"/>
      <c r="L185" s="138">
        <f t="shared" si="58"/>
        <v>2250</v>
      </c>
      <c r="M185" s="136"/>
    </row>
    <row r="186" spans="1:15" ht="38.25" x14ac:dyDescent="0.25">
      <c r="A186" s="107" t="s">
        <v>373</v>
      </c>
      <c r="B186" s="107" t="s">
        <v>374</v>
      </c>
      <c r="C186" s="107">
        <v>4</v>
      </c>
      <c r="D186" s="136">
        <v>14500</v>
      </c>
      <c r="E186" s="136"/>
      <c r="F186" s="138">
        <f t="shared" si="55"/>
        <v>3625</v>
      </c>
      <c r="G186" s="138"/>
      <c r="H186" s="138">
        <f t="shared" si="56"/>
        <v>3625</v>
      </c>
      <c r="I186" s="138"/>
      <c r="J186" s="138">
        <f t="shared" si="57"/>
        <v>3625</v>
      </c>
      <c r="K186" s="138"/>
      <c r="L186" s="138">
        <f t="shared" si="58"/>
        <v>3625</v>
      </c>
      <c r="M186" s="136"/>
    </row>
    <row r="187" spans="1:15" ht="25.5" x14ac:dyDescent="0.25">
      <c r="A187" s="107" t="s">
        <v>375</v>
      </c>
      <c r="B187" s="107" t="s">
        <v>376</v>
      </c>
      <c r="C187" s="107">
        <v>12</v>
      </c>
      <c r="D187" s="136">
        <v>1225050</v>
      </c>
      <c r="E187" s="136">
        <v>1225050</v>
      </c>
      <c r="F187" s="138">
        <f t="shared" si="55"/>
        <v>306262.5</v>
      </c>
      <c r="G187" s="138"/>
      <c r="H187" s="138">
        <f t="shared" si="56"/>
        <v>306262.5</v>
      </c>
      <c r="I187" s="138"/>
      <c r="J187" s="138">
        <f t="shared" si="57"/>
        <v>306262.5</v>
      </c>
      <c r="K187" s="138"/>
      <c r="L187" s="138">
        <f t="shared" si="58"/>
        <v>306262.5</v>
      </c>
      <c r="M187" s="136"/>
    </row>
    <row r="188" spans="1:15" ht="38.25" x14ac:dyDescent="0.25">
      <c r="A188" s="107" t="s">
        <v>377</v>
      </c>
      <c r="B188" s="107" t="s">
        <v>378</v>
      </c>
      <c r="C188" s="107">
        <v>4</v>
      </c>
      <c r="D188" s="136">
        <v>20500</v>
      </c>
      <c r="E188" s="136"/>
      <c r="F188" s="138">
        <f t="shared" si="55"/>
        <v>5125</v>
      </c>
      <c r="G188" s="138"/>
      <c r="H188" s="138">
        <f t="shared" si="56"/>
        <v>5125</v>
      </c>
      <c r="I188" s="138"/>
      <c r="J188" s="138">
        <f t="shared" si="57"/>
        <v>5125</v>
      </c>
      <c r="K188" s="138"/>
      <c r="L188" s="138">
        <f t="shared" si="58"/>
        <v>5125</v>
      </c>
      <c r="M188" s="136"/>
    </row>
    <row r="189" spans="1:15" ht="38.25" x14ac:dyDescent="0.25">
      <c r="A189" s="107" t="s">
        <v>379</v>
      </c>
      <c r="B189" s="107" t="s">
        <v>380</v>
      </c>
      <c r="C189" s="107">
        <v>1</v>
      </c>
      <c r="D189" s="136">
        <v>33625</v>
      </c>
      <c r="E189" s="136"/>
      <c r="F189" s="138">
        <f t="shared" si="55"/>
        <v>8406.25</v>
      </c>
      <c r="G189" s="138"/>
      <c r="H189" s="138">
        <f t="shared" si="56"/>
        <v>8406.25</v>
      </c>
      <c r="I189" s="138"/>
      <c r="J189" s="138">
        <f t="shared" si="57"/>
        <v>8406.25</v>
      </c>
      <c r="K189" s="138"/>
      <c r="L189" s="138">
        <f t="shared" si="58"/>
        <v>8406.25</v>
      </c>
      <c r="M189" s="136"/>
    </row>
    <row r="190" spans="1:15" ht="38.25" x14ac:dyDescent="0.25">
      <c r="A190" s="107" t="s">
        <v>381</v>
      </c>
      <c r="B190" s="107" t="s">
        <v>382</v>
      </c>
      <c r="C190" s="107">
        <v>4</v>
      </c>
      <c r="D190" s="136">
        <v>20500</v>
      </c>
      <c r="E190" s="136"/>
      <c r="F190" s="138">
        <f t="shared" si="55"/>
        <v>5125</v>
      </c>
      <c r="G190" s="138"/>
      <c r="H190" s="138">
        <f t="shared" si="56"/>
        <v>5125</v>
      </c>
      <c r="I190" s="138"/>
      <c r="J190" s="138">
        <f t="shared" si="57"/>
        <v>5125</v>
      </c>
      <c r="K190" s="138"/>
      <c r="L190" s="138">
        <f t="shared" si="58"/>
        <v>5125</v>
      </c>
      <c r="M190" s="136"/>
    </row>
    <row r="191" spans="1:15" ht="38.25" x14ac:dyDescent="0.25">
      <c r="A191" s="107" t="s">
        <v>383</v>
      </c>
      <c r="B191" s="107" t="s">
        <v>384</v>
      </c>
      <c r="C191" s="107">
        <v>4</v>
      </c>
      <c r="D191" s="132">
        <v>20500</v>
      </c>
      <c r="E191" s="132"/>
      <c r="F191" s="138">
        <f t="shared" si="55"/>
        <v>5125</v>
      </c>
      <c r="G191" s="138"/>
      <c r="H191" s="138">
        <f t="shared" si="56"/>
        <v>5125</v>
      </c>
      <c r="I191" s="138"/>
      <c r="J191" s="138">
        <f t="shared" si="57"/>
        <v>5125</v>
      </c>
      <c r="K191" s="138"/>
      <c r="L191" s="138">
        <f t="shared" si="58"/>
        <v>5125</v>
      </c>
      <c r="M191" s="132"/>
    </row>
    <row r="192" spans="1:15" ht="25.5" x14ac:dyDescent="0.25">
      <c r="A192" s="107" t="s">
        <v>385</v>
      </c>
      <c r="B192" s="107" t="s">
        <v>386</v>
      </c>
      <c r="C192" s="107">
        <v>4</v>
      </c>
      <c r="D192" s="132">
        <v>20500</v>
      </c>
      <c r="E192" s="132"/>
      <c r="F192" s="138">
        <f t="shared" si="55"/>
        <v>5125</v>
      </c>
      <c r="G192" s="138"/>
      <c r="H192" s="138">
        <f t="shared" si="56"/>
        <v>5125</v>
      </c>
      <c r="I192" s="138"/>
      <c r="J192" s="138">
        <f t="shared" si="57"/>
        <v>5125</v>
      </c>
      <c r="K192" s="138"/>
      <c r="L192" s="138">
        <f t="shared" si="58"/>
        <v>5125</v>
      </c>
      <c r="M192" s="132"/>
    </row>
    <row r="193" spans="1:15" ht="25.5" x14ac:dyDescent="0.25">
      <c r="A193" s="107" t="s">
        <v>387</v>
      </c>
      <c r="B193" s="107" t="s">
        <v>388</v>
      </c>
      <c r="C193" s="107">
        <v>12</v>
      </c>
      <c r="D193" s="132">
        <v>190000</v>
      </c>
      <c r="E193" s="132"/>
      <c r="F193" s="138">
        <f t="shared" si="55"/>
        <v>47500</v>
      </c>
      <c r="G193" s="138"/>
      <c r="H193" s="138">
        <f t="shared" si="56"/>
        <v>47500</v>
      </c>
      <c r="I193" s="138"/>
      <c r="J193" s="138">
        <f t="shared" si="57"/>
        <v>47500</v>
      </c>
      <c r="K193" s="138"/>
      <c r="L193" s="138">
        <f t="shared" si="58"/>
        <v>47500</v>
      </c>
      <c r="M193" s="132"/>
    </row>
    <row r="194" spans="1:15" ht="38.25" x14ac:dyDescent="0.25">
      <c r="A194" s="107" t="s">
        <v>389</v>
      </c>
      <c r="B194" s="107" t="s">
        <v>390</v>
      </c>
      <c r="C194" s="107">
        <v>12</v>
      </c>
      <c r="D194" s="132">
        <v>43500</v>
      </c>
      <c r="E194" s="132"/>
      <c r="F194" s="138">
        <f t="shared" si="55"/>
        <v>10875</v>
      </c>
      <c r="G194" s="138"/>
      <c r="H194" s="138">
        <f t="shared" si="56"/>
        <v>10875</v>
      </c>
      <c r="I194" s="138"/>
      <c r="J194" s="138">
        <f t="shared" si="57"/>
        <v>10875</v>
      </c>
      <c r="K194" s="138"/>
      <c r="L194" s="138">
        <f t="shared" si="58"/>
        <v>10875</v>
      </c>
      <c r="M194" s="132"/>
    </row>
    <row r="195" spans="1:15" ht="38.25" x14ac:dyDescent="0.25">
      <c r="A195" s="107" t="s">
        <v>391</v>
      </c>
      <c r="B195" s="107" t="s">
        <v>392</v>
      </c>
      <c r="C195" s="107">
        <v>12</v>
      </c>
      <c r="D195" s="132">
        <v>30000</v>
      </c>
      <c r="E195" s="151"/>
      <c r="F195" s="138">
        <f t="shared" si="55"/>
        <v>7500</v>
      </c>
      <c r="G195" s="138"/>
      <c r="H195" s="138">
        <f t="shared" si="56"/>
        <v>7500</v>
      </c>
      <c r="I195" s="138"/>
      <c r="J195" s="138">
        <f t="shared" si="57"/>
        <v>7500</v>
      </c>
      <c r="K195" s="138"/>
      <c r="L195" s="138">
        <f t="shared" si="58"/>
        <v>7500</v>
      </c>
      <c r="M195" s="132"/>
    </row>
    <row r="196" spans="1:15" ht="39" thickBot="1" x14ac:dyDescent="0.3">
      <c r="A196" s="123" t="s">
        <v>393</v>
      </c>
      <c r="B196" s="123" t="s">
        <v>394</v>
      </c>
      <c r="C196" s="123">
        <v>4</v>
      </c>
      <c r="D196" s="145">
        <v>0</v>
      </c>
      <c r="E196" s="145"/>
      <c r="F196" s="138">
        <f t="shared" si="55"/>
        <v>0</v>
      </c>
      <c r="G196" s="138"/>
      <c r="H196" s="138">
        <f t="shared" si="56"/>
        <v>0</v>
      </c>
      <c r="I196" s="138"/>
      <c r="J196" s="138">
        <f t="shared" si="57"/>
        <v>0</v>
      </c>
      <c r="K196" s="138"/>
      <c r="L196" s="138">
        <f t="shared" si="58"/>
        <v>0</v>
      </c>
      <c r="M196" s="145"/>
    </row>
    <row r="197" spans="1:15" s="63" customFormat="1" ht="17.25" thickBot="1" x14ac:dyDescent="0.3">
      <c r="A197" s="117" t="s">
        <v>395</v>
      </c>
      <c r="B197" s="158"/>
      <c r="C197" s="158"/>
      <c r="D197" s="161"/>
      <c r="E197" s="161"/>
      <c r="F197" s="159"/>
      <c r="G197" s="159"/>
      <c r="H197" s="170"/>
      <c r="I197" s="159"/>
      <c r="J197" s="159"/>
      <c r="K197" s="159"/>
      <c r="L197" s="159"/>
      <c r="M197" s="160"/>
    </row>
    <row r="198" spans="1:15" ht="45" customHeight="1" thickBot="1" x14ac:dyDescent="0.3">
      <c r="A198" s="126" t="s">
        <v>396</v>
      </c>
      <c r="B198" s="126" t="s">
        <v>397</v>
      </c>
      <c r="C198" s="126">
        <v>4</v>
      </c>
      <c r="D198" s="146">
        <v>16000</v>
      </c>
      <c r="E198" s="146"/>
      <c r="F198" s="138">
        <f>+D198/4</f>
        <v>4000</v>
      </c>
      <c r="G198" s="138"/>
      <c r="H198" s="138">
        <f>+F198</f>
        <v>4000</v>
      </c>
      <c r="I198" s="138"/>
      <c r="J198" s="138">
        <f>+H198</f>
        <v>4000</v>
      </c>
      <c r="K198" s="138"/>
      <c r="L198" s="138">
        <f>+J198</f>
        <v>4000</v>
      </c>
      <c r="M198" s="146"/>
    </row>
    <row r="199" spans="1:15" s="63" customFormat="1" ht="17.25" thickBot="1" x14ac:dyDescent="0.3">
      <c r="A199" s="157" t="s">
        <v>398</v>
      </c>
      <c r="B199" s="158"/>
      <c r="C199" s="158"/>
      <c r="D199" s="178">
        <f>SUM(D200:D206)</f>
        <v>3216740</v>
      </c>
      <c r="E199" s="178">
        <f t="shared" ref="E199:M199" si="59">SUM(E200:E206)</f>
        <v>8120400</v>
      </c>
      <c r="F199" s="178">
        <f t="shared" si="59"/>
        <v>804185</v>
      </c>
      <c r="G199" s="178">
        <f t="shared" si="59"/>
        <v>0</v>
      </c>
      <c r="H199" s="178">
        <f t="shared" si="59"/>
        <v>804185</v>
      </c>
      <c r="I199" s="178">
        <f t="shared" si="59"/>
        <v>0</v>
      </c>
      <c r="J199" s="178">
        <f t="shared" si="59"/>
        <v>804185</v>
      </c>
      <c r="K199" s="178">
        <f t="shared" si="59"/>
        <v>0</v>
      </c>
      <c r="L199" s="178">
        <f t="shared" si="59"/>
        <v>804185</v>
      </c>
      <c r="M199" s="178">
        <f t="shared" si="59"/>
        <v>0</v>
      </c>
      <c r="O199" s="181"/>
    </row>
    <row r="200" spans="1:15" ht="38.25" x14ac:dyDescent="0.25">
      <c r="A200" s="121" t="s">
        <v>399</v>
      </c>
      <c r="B200" s="121" t="s">
        <v>400</v>
      </c>
      <c r="C200" s="121">
        <v>12</v>
      </c>
      <c r="D200" s="138">
        <f>3540025-464660</f>
        <v>3075365</v>
      </c>
      <c r="E200" s="138">
        <v>8120400</v>
      </c>
      <c r="F200" s="138">
        <f t="shared" ref="F200:F206" si="60">+D200/4</f>
        <v>768841.25</v>
      </c>
      <c r="G200" s="138"/>
      <c r="H200" s="138">
        <f t="shared" ref="H200:H206" si="61">+F200</f>
        <v>768841.25</v>
      </c>
      <c r="I200" s="138"/>
      <c r="J200" s="138">
        <f t="shared" ref="J200:J206" si="62">+H200</f>
        <v>768841.25</v>
      </c>
      <c r="K200" s="138"/>
      <c r="L200" s="138">
        <f t="shared" ref="L200:L206" si="63">+J200</f>
        <v>768841.25</v>
      </c>
      <c r="M200" s="138"/>
    </row>
    <row r="201" spans="1:15" ht="38.25" x14ac:dyDescent="0.25">
      <c r="A201" s="107" t="s">
        <v>401</v>
      </c>
      <c r="B201" s="107" t="s">
        <v>402</v>
      </c>
      <c r="C201" s="107">
        <v>12</v>
      </c>
      <c r="D201" s="136">
        <v>43500</v>
      </c>
      <c r="E201" s="136"/>
      <c r="F201" s="138">
        <f t="shared" si="60"/>
        <v>10875</v>
      </c>
      <c r="G201" s="138"/>
      <c r="H201" s="138">
        <f t="shared" si="61"/>
        <v>10875</v>
      </c>
      <c r="I201" s="138"/>
      <c r="J201" s="138">
        <f t="shared" si="62"/>
        <v>10875</v>
      </c>
      <c r="K201" s="138"/>
      <c r="L201" s="138">
        <f t="shared" si="63"/>
        <v>10875</v>
      </c>
      <c r="M201" s="154"/>
    </row>
    <row r="202" spans="1:15" ht="38.25" x14ac:dyDescent="0.25">
      <c r="A202" s="107" t="s">
        <v>403</v>
      </c>
      <c r="B202" s="107" t="s">
        <v>404</v>
      </c>
      <c r="C202" s="107">
        <v>12</v>
      </c>
      <c r="D202" s="136">
        <v>43500</v>
      </c>
      <c r="E202" s="136"/>
      <c r="F202" s="138">
        <f t="shared" si="60"/>
        <v>10875</v>
      </c>
      <c r="G202" s="138"/>
      <c r="H202" s="138">
        <f t="shared" si="61"/>
        <v>10875</v>
      </c>
      <c r="I202" s="138"/>
      <c r="J202" s="138">
        <f t="shared" si="62"/>
        <v>10875</v>
      </c>
      <c r="K202" s="138"/>
      <c r="L202" s="138">
        <f t="shared" si="63"/>
        <v>10875</v>
      </c>
      <c r="M202" s="154"/>
    </row>
    <row r="203" spans="1:15" ht="63.75" x14ac:dyDescent="0.25">
      <c r="A203" s="107" t="s">
        <v>405</v>
      </c>
      <c r="B203" s="107" t="s">
        <v>406</v>
      </c>
      <c r="C203" s="107">
        <v>12</v>
      </c>
      <c r="D203" s="136">
        <v>43500</v>
      </c>
      <c r="E203" s="136"/>
      <c r="F203" s="138">
        <f t="shared" si="60"/>
        <v>10875</v>
      </c>
      <c r="G203" s="138"/>
      <c r="H203" s="138">
        <f t="shared" si="61"/>
        <v>10875</v>
      </c>
      <c r="I203" s="138"/>
      <c r="J203" s="138">
        <f t="shared" si="62"/>
        <v>10875</v>
      </c>
      <c r="K203" s="138"/>
      <c r="L203" s="138">
        <f t="shared" si="63"/>
        <v>10875</v>
      </c>
      <c r="M203" s="154"/>
    </row>
    <row r="204" spans="1:15" ht="25.5" x14ac:dyDescent="0.25">
      <c r="A204" s="107" t="s">
        <v>407</v>
      </c>
      <c r="B204" s="107" t="s">
        <v>408</v>
      </c>
      <c r="C204" s="107">
        <v>1</v>
      </c>
      <c r="D204" s="136">
        <v>3625</v>
      </c>
      <c r="E204" s="132"/>
      <c r="F204" s="138">
        <f t="shared" si="60"/>
        <v>906.25</v>
      </c>
      <c r="G204" s="138"/>
      <c r="H204" s="138">
        <f t="shared" si="61"/>
        <v>906.25</v>
      </c>
      <c r="I204" s="138"/>
      <c r="J204" s="138">
        <f t="shared" si="62"/>
        <v>906.25</v>
      </c>
      <c r="K204" s="138"/>
      <c r="L204" s="138">
        <f t="shared" si="63"/>
        <v>906.25</v>
      </c>
      <c r="M204" s="133"/>
    </row>
    <row r="205" spans="1:15" ht="38.25" x14ac:dyDescent="0.25">
      <c r="A205" s="107" t="s">
        <v>409</v>
      </c>
      <c r="B205" s="108" t="s">
        <v>410</v>
      </c>
      <c r="C205" s="107">
        <v>1</v>
      </c>
      <c r="D205" s="136">
        <v>3625</v>
      </c>
      <c r="E205" s="132"/>
      <c r="F205" s="138">
        <f t="shared" si="60"/>
        <v>906.25</v>
      </c>
      <c r="G205" s="138"/>
      <c r="H205" s="138">
        <f t="shared" si="61"/>
        <v>906.25</v>
      </c>
      <c r="I205" s="138"/>
      <c r="J205" s="138">
        <f t="shared" si="62"/>
        <v>906.25</v>
      </c>
      <c r="K205" s="138"/>
      <c r="L205" s="138">
        <f t="shared" si="63"/>
        <v>906.25</v>
      </c>
      <c r="M205" s="133"/>
    </row>
    <row r="206" spans="1:15" ht="15.75" thickBot="1" x14ac:dyDescent="0.3">
      <c r="A206" s="124" t="s">
        <v>411</v>
      </c>
      <c r="B206" s="124"/>
      <c r="C206" s="124">
        <v>1</v>
      </c>
      <c r="D206" s="137">
        <v>3625</v>
      </c>
      <c r="E206" s="145"/>
      <c r="F206" s="138">
        <f t="shared" si="60"/>
        <v>906.25</v>
      </c>
      <c r="G206" s="138"/>
      <c r="H206" s="138">
        <f t="shared" si="61"/>
        <v>906.25</v>
      </c>
      <c r="I206" s="138"/>
      <c r="J206" s="138">
        <f t="shared" si="62"/>
        <v>906.25</v>
      </c>
      <c r="K206" s="138"/>
      <c r="L206" s="138">
        <f t="shared" si="63"/>
        <v>906.25</v>
      </c>
      <c r="M206" s="140"/>
    </row>
    <row r="207" spans="1:15" s="63" customFormat="1" ht="17.25" thickBot="1" x14ac:dyDescent="0.3">
      <c r="A207" s="117" t="s">
        <v>495</v>
      </c>
      <c r="B207" s="163"/>
      <c r="C207" s="163"/>
      <c r="D207" s="178">
        <f>SUM(D208:D219)</f>
        <v>5003240</v>
      </c>
      <c r="E207" s="178">
        <f t="shared" ref="E207:M207" si="64">SUM(E208:E219)</f>
        <v>8961300</v>
      </c>
      <c r="F207" s="178">
        <f t="shared" si="64"/>
        <v>1250810</v>
      </c>
      <c r="G207" s="178">
        <f t="shared" si="64"/>
        <v>0</v>
      </c>
      <c r="H207" s="178">
        <f t="shared" si="64"/>
        <v>1250810</v>
      </c>
      <c r="I207" s="178">
        <f t="shared" si="64"/>
        <v>0</v>
      </c>
      <c r="J207" s="178">
        <f t="shared" si="64"/>
        <v>1250810</v>
      </c>
      <c r="K207" s="178">
        <f t="shared" si="64"/>
        <v>0</v>
      </c>
      <c r="L207" s="178">
        <f t="shared" si="64"/>
        <v>1250810</v>
      </c>
      <c r="M207" s="178">
        <f t="shared" si="64"/>
        <v>0</v>
      </c>
      <c r="N207" s="181"/>
    </row>
    <row r="208" spans="1:15" ht="32.25" customHeight="1" x14ac:dyDescent="0.25">
      <c r="A208" s="121" t="s">
        <v>412</v>
      </c>
      <c r="B208" s="121" t="s">
        <v>413</v>
      </c>
      <c r="C208" s="121">
        <v>4</v>
      </c>
      <c r="D208" s="147">
        <v>14500</v>
      </c>
      <c r="E208" s="147"/>
      <c r="F208" s="138">
        <f t="shared" ref="F208:F219" si="65">+D208/4</f>
        <v>3625</v>
      </c>
      <c r="G208" s="138"/>
      <c r="H208" s="138">
        <f t="shared" ref="H208:H219" si="66">+F208</f>
        <v>3625</v>
      </c>
      <c r="I208" s="138"/>
      <c r="J208" s="138">
        <f t="shared" ref="J208:J219" si="67">+H208</f>
        <v>3625</v>
      </c>
      <c r="K208" s="138"/>
      <c r="L208" s="138">
        <f t="shared" ref="L208:L219" si="68">+J208</f>
        <v>3625</v>
      </c>
      <c r="M208" s="139"/>
    </row>
    <row r="209" spans="1:15" ht="38.25" x14ac:dyDescent="0.25">
      <c r="A209" s="107" t="s">
        <v>414</v>
      </c>
      <c r="B209" s="107" t="s">
        <v>415</v>
      </c>
      <c r="C209" s="107">
        <v>12</v>
      </c>
      <c r="D209" s="132">
        <v>43500</v>
      </c>
      <c r="E209" s="132"/>
      <c r="F209" s="138">
        <f t="shared" si="65"/>
        <v>10875</v>
      </c>
      <c r="G209" s="138"/>
      <c r="H209" s="138">
        <f t="shared" si="66"/>
        <v>10875</v>
      </c>
      <c r="I209" s="138"/>
      <c r="J209" s="138">
        <f t="shared" si="67"/>
        <v>10875</v>
      </c>
      <c r="K209" s="138"/>
      <c r="L209" s="138">
        <f t="shared" si="68"/>
        <v>10875</v>
      </c>
      <c r="M209" s="133"/>
    </row>
    <row r="210" spans="1:15" ht="30.75" customHeight="1" x14ac:dyDescent="0.25">
      <c r="A210" s="107" t="s">
        <v>416</v>
      </c>
      <c r="B210" s="107" t="s">
        <v>417</v>
      </c>
      <c r="C210" s="107">
        <v>4</v>
      </c>
      <c r="D210" s="132">
        <v>14500</v>
      </c>
      <c r="E210" s="132"/>
      <c r="F210" s="138">
        <f t="shared" si="65"/>
        <v>3625</v>
      </c>
      <c r="G210" s="138"/>
      <c r="H210" s="138">
        <f t="shared" si="66"/>
        <v>3625</v>
      </c>
      <c r="I210" s="138"/>
      <c r="J210" s="138">
        <f t="shared" si="67"/>
        <v>3625</v>
      </c>
      <c r="K210" s="138"/>
      <c r="L210" s="138">
        <f t="shared" si="68"/>
        <v>3625</v>
      </c>
      <c r="M210" s="133"/>
    </row>
    <row r="211" spans="1:15" ht="25.5" x14ac:dyDescent="0.25">
      <c r="A211" s="107" t="s">
        <v>418</v>
      </c>
      <c r="B211" s="107" t="s">
        <v>419</v>
      </c>
      <c r="C211" s="107">
        <v>12</v>
      </c>
      <c r="D211" s="132">
        <f>5092250-299260</f>
        <v>4792990</v>
      </c>
      <c r="E211" s="132">
        <v>8961300</v>
      </c>
      <c r="F211" s="138">
        <f t="shared" si="65"/>
        <v>1198247.5</v>
      </c>
      <c r="G211" s="138"/>
      <c r="H211" s="138">
        <f t="shared" si="66"/>
        <v>1198247.5</v>
      </c>
      <c r="I211" s="138"/>
      <c r="J211" s="138">
        <f t="shared" si="67"/>
        <v>1198247.5</v>
      </c>
      <c r="K211" s="138"/>
      <c r="L211" s="138">
        <f t="shared" si="68"/>
        <v>1198247.5</v>
      </c>
      <c r="M211" s="133"/>
    </row>
    <row r="212" spans="1:15" ht="38.25" x14ac:dyDescent="0.25">
      <c r="A212" s="107" t="s">
        <v>420</v>
      </c>
      <c r="B212" s="107" t="s">
        <v>421</v>
      </c>
      <c r="C212" s="107">
        <v>1</v>
      </c>
      <c r="D212" s="132">
        <v>3625</v>
      </c>
      <c r="E212" s="132"/>
      <c r="F212" s="138">
        <f t="shared" si="65"/>
        <v>906.25</v>
      </c>
      <c r="G212" s="138"/>
      <c r="H212" s="138">
        <f t="shared" si="66"/>
        <v>906.25</v>
      </c>
      <c r="I212" s="138"/>
      <c r="J212" s="138">
        <f t="shared" si="67"/>
        <v>906.25</v>
      </c>
      <c r="K212" s="138"/>
      <c r="L212" s="138">
        <f t="shared" si="68"/>
        <v>906.25</v>
      </c>
      <c r="M212" s="133"/>
    </row>
    <row r="213" spans="1:15" ht="68.25" customHeight="1" x14ac:dyDescent="0.25">
      <c r="A213" s="107" t="s">
        <v>422</v>
      </c>
      <c r="B213" s="107" t="s">
        <v>423</v>
      </c>
      <c r="C213" s="107">
        <v>12</v>
      </c>
      <c r="D213" s="132">
        <v>43500</v>
      </c>
      <c r="E213" s="132"/>
      <c r="F213" s="138">
        <f t="shared" si="65"/>
        <v>10875</v>
      </c>
      <c r="G213" s="138"/>
      <c r="H213" s="138">
        <f t="shared" si="66"/>
        <v>10875</v>
      </c>
      <c r="I213" s="138"/>
      <c r="J213" s="138">
        <f t="shared" si="67"/>
        <v>10875</v>
      </c>
      <c r="K213" s="138"/>
      <c r="L213" s="138">
        <f t="shared" si="68"/>
        <v>10875</v>
      </c>
      <c r="M213" s="133"/>
    </row>
    <row r="214" spans="1:15" ht="51" x14ac:dyDescent="0.25">
      <c r="A214" s="107" t="s">
        <v>424</v>
      </c>
      <c r="B214" s="107" t="s">
        <v>425</v>
      </c>
      <c r="C214" s="107">
        <v>4</v>
      </c>
      <c r="D214" s="132">
        <v>14500</v>
      </c>
      <c r="E214" s="132"/>
      <c r="F214" s="138">
        <f t="shared" si="65"/>
        <v>3625</v>
      </c>
      <c r="G214" s="138"/>
      <c r="H214" s="138">
        <f t="shared" si="66"/>
        <v>3625</v>
      </c>
      <c r="I214" s="138"/>
      <c r="J214" s="138">
        <f t="shared" si="67"/>
        <v>3625</v>
      </c>
      <c r="K214" s="138"/>
      <c r="L214" s="138">
        <f t="shared" si="68"/>
        <v>3625</v>
      </c>
      <c r="M214" s="133"/>
    </row>
    <row r="215" spans="1:15" ht="25.5" x14ac:dyDescent="0.25">
      <c r="A215" s="107" t="s">
        <v>426</v>
      </c>
      <c r="B215" s="107" t="s">
        <v>427</v>
      </c>
      <c r="C215" s="107">
        <v>3</v>
      </c>
      <c r="D215" s="132">
        <v>10875</v>
      </c>
      <c r="E215" s="132"/>
      <c r="F215" s="138">
        <f t="shared" si="65"/>
        <v>2718.75</v>
      </c>
      <c r="G215" s="138"/>
      <c r="H215" s="138">
        <f t="shared" si="66"/>
        <v>2718.75</v>
      </c>
      <c r="I215" s="138"/>
      <c r="J215" s="138">
        <f t="shared" si="67"/>
        <v>2718.75</v>
      </c>
      <c r="K215" s="138"/>
      <c r="L215" s="138">
        <f t="shared" si="68"/>
        <v>2718.75</v>
      </c>
      <c r="M215" s="133"/>
    </row>
    <row r="216" spans="1:15" ht="38.25" x14ac:dyDescent="0.25">
      <c r="A216" s="107" t="s">
        <v>428</v>
      </c>
      <c r="B216" s="107" t="s">
        <v>429</v>
      </c>
      <c r="C216" s="107">
        <v>4</v>
      </c>
      <c r="D216" s="132">
        <v>14500</v>
      </c>
      <c r="E216" s="132"/>
      <c r="F216" s="138">
        <f t="shared" si="65"/>
        <v>3625</v>
      </c>
      <c r="G216" s="138"/>
      <c r="H216" s="138">
        <f t="shared" si="66"/>
        <v>3625</v>
      </c>
      <c r="I216" s="138"/>
      <c r="J216" s="138">
        <f t="shared" si="67"/>
        <v>3625</v>
      </c>
      <c r="K216" s="138"/>
      <c r="L216" s="138">
        <f t="shared" si="68"/>
        <v>3625</v>
      </c>
      <c r="M216" s="133"/>
    </row>
    <row r="217" spans="1:15" ht="38.25" x14ac:dyDescent="0.25">
      <c r="A217" s="107" t="s">
        <v>430</v>
      </c>
      <c r="B217" s="107" t="s">
        <v>431</v>
      </c>
      <c r="C217" s="107">
        <v>12</v>
      </c>
      <c r="D217" s="132">
        <v>43500</v>
      </c>
      <c r="E217" s="132"/>
      <c r="F217" s="138">
        <f t="shared" si="65"/>
        <v>10875</v>
      </c>
      <c r="G217" s="138"/>
      <c r="H217" s="138">
        <f t="shared" si="66"/>
        <v>10875</v>
      </c>
      <c r="I217" s="138"/>
      <c r="J217" s="138">
        <f t="shared" si="67"/>
        <v>10875</v>
      </c>
      <c r="K217" s="138"/>
      <c r="L217" s="138">
        <f t="shared" si="68"/>
        <v>10875</v>
      </c>
      <c r="M217" s="133"/>
    </row>
    <row r="218" spans="1:15" ht="38.25" x14ac:dyDescent="0.25">
      <c r="A218" s="107" t="s">
        <v>432</v>
      </c>
      <c r="B218" s="107" t="s">
        <v>433</v>
      </c>
      <c r="C218" s="107">
        <v>1</v>
      </c>
      <c r="D218" s="132">
        <v>3625</v>
      </c>
      <c r="E218" s="132"/>
      <c r="F218" s="138">
        <f t="shared" si="65"/>
        <v>906.25</v>
      </c>
      <c r="G218" s="138"/>
      <c r="H218" s="138">
        <f t="shared" si="66"/>
        <v>906.25</v>
      </c>
      <c r="I218" s="138"/>
      <c r="J218" s="138">
        <f t="shared" si="67"/>
        <v>906.25</v>
      </c>
      <c r="K218" s="138"/>
      <c r="L218" s="138">
        <f t="shared" si="68"/>
        <v>906.25</v>
      </c>
      <c r="M218" s="133"/>
    </row>
    <row r="219" spans="1:15" ht="26.25" thickBot="1" x14ac:dyDescent="0.3">
      <c r="A219" s="123" t="s">
        <v>434</v>
      </c>
      <c r="B219" s="123" t="s">
        <v>435</v>
      </c>
      <c r="C219" s="123">
        <v>1</v>
      </c>
      <c r="D219" s="145">
        <v>3625</v>
      </c>
      <c r="E219" s="145"/>
      <c r="F219" s="138">
        <f t="shared" si="65"/>
        <v>906.25</v>
      </c>
      <c r="G219" s="138"/>
      <c r="H219" s="138">
        <f t="shared" si="66"/>
        <v>906.25</v>
      </c>
      <c r="I219" s="138"/>
      <c r="J219" s="138">
        <f t="shared" si="67"/>
        <v>906.25</v>
      </c>
      <c r="K219" s="138"/>
      <c r="L219" s="138">
        <f t="shared" si="68"/>
        <v>906.25</v>
      </c>
      <c r="M219" s="140"/>
    </row>
    <row r="220" spans="1:15" s="63" customFormat="1" ht="17.25" thickBot="1" x14ac:dyDescent="0.3">
      <c r="A220" s="157" t="s">
        <v>436</v>
      </c>
      <c r="B220" s="158"/>
      <c r="C220" s="158"/>
      <c r="D220" s="179">
        <f>SUM(D221:D231)</f>
        <v>12489220</v>
      </c>
      <c r="E220" s="179">
        <f t="shared" ref="E220:M220" si="69">SUM(E221:E231)</f>
        <v>17837000</v>
      </c>
      <c r="F220" s="179">
        <f t="shared" si="69"/>
        <v>3122305</v>
      </c>
      <c r="G220" s="179">
        <f t="shared" si="69"/>
        <v>0</v>
      </c>
      <c r="H220" s="179">
        <f t="shared" si="69"/>
        <v>3122305</v>
      </c>
      <c r="I220" s="179">
        <f t="shared" si="69"/>
        <v>0</v>
      </c>
      <c r="J220" s="179">
        <f t="shared" si="69"/>
        <v>3122305</v>
      </c>
      <c r="K220" s="179">
        <f t="shared" si="69"/>
        <v>0</v>
      </c>
      <c r="L220" s="179">
        <f t="shared" si="69"/>
        <v>3122305</v>
      </c>
      <c r="M220" s="179">
        <f t="shared" si="69"/>
        <v>0</v>
      </c>
      <c r="N220" s="181"/>
      <c r="O220" s="181"/>
    </row>
    <row r="221" spans="1:15" x14ac:dyDescent="0.25">
      <c r="A221" s="121" t="s">
        <v>437</v>
      </c>
      <c r="B221" s="121" t="s">
        <v>283</v>
      </c>
      <c r="C221" s="121">
        <v>12</v>
      </c>
      <c r="D221" s="147">
        <v>43500</v>
      </c>
      <c r="E221" s="147"/>
      <c r="F221" s="138">
        <f t="shared" ref="F221:F231" si="70">+D221/4</f>
        <v>10875</v>
      </c>
      <c r="G221" s="138"/>
      <c r="H221" s="138">
        <f t="shared" ref="H221:H231" si="71">+F221</f>
        <v>10875</v>
      </c>
      <c r="I221" s="138"/>
      <c r="J221" s="138">
        <f t="shared" ref="J221:J231" si="72">+H221</f>
        <v>10875</v>
      </c>
      <c r="K221" s="138"/>
      <c r="L221" s="138">
        <f t="shared" ref="L221:L231" si="73">+J221</f>
        <v>10875</v>
      </c>
      <c r="M221" s="139"/>
    </row>
    <row r="222" spans="1:15" ht="38.25" x14ac:dyDescent="0.25">
      <c r="A222" s="107" t="s">
        <v>438</v>
      </c>
      <c r="B222" s="107" t="s">
        <v>439</v>
      </c>
      <c r="C222" s="107">
        <v>1</v>
      </c>
      <c r="D222" s="132">
        <v>3625</v>
      </c>
      <c r="E222" s="132"/>
      <c r="F222" s="138">
        <f t="shared" si="70"/>
        <v>906.25</v>
      </c>
      <c r="G222" s="138"/>
      <c r="H222" s="138">
        <f t="shared" si="71"/>
        <v>906.25</v>
      </c>
      <c r="I222" s="138"/>
      <c r="J222" s="138">
        <f t="shared" si="72"/>
        <v>906.25</v>
      </c>
      <c r="K222" s="138"/>
      <c r="L222" s="138">
        <f t="shared" si="73"/>
        <v>906.25</v>
      </c>
      <c r="M222" s="133"/>
    </row>
    <row r="223" spans="1:15" x14ac:dyDescent="0.25">
      <c r="A223" s="118" t="s">
        <v>501</v>
      </c>
      <c r="B223" s="118" t="s">
        <v>376</v>
      </c>
      <c r="C223" s="118">
        <v>12</v>
      </c>
      <c r="D223" s="132"/>
      <c r="E223" s="132">
        <v>4000000</v>
      </c>
      <c r="F223" s="138">
        <f t="shared" si="70"/>
        <v>0</v>
      </c>
      <c r="G223" s="138"/>
      <c r="H223" s="138">
        <f t="shared" si="71"/>
        <v>0</v>
      </c>
      <c r="I223" s="138"/>
      <c r="J223" s="138">
        <f t="shared" si="72"/>
        <v>0</v>
      </c>
      <c r="K223" s="138"/>
      <c r="L223" s="138">
        <f t="shared" si="73"/>
        <v>0</v>
      </c>
      <c r="M223" s="133"/>
    </row>
    <row r="224" spans="1:15" ht="25.5" x14ac:dyDescent="0.25">
      <c r="A224" s="107" t="s">
        <v>440</v>
      </c>
      <c r="B224" s="107" t="s">
        <v>376</v>
      </c>
      <c r="C224" s="107">
        <v>12</v>
      </c>
      <c r="D224" s="132">
        <v>6582400</v>
      </c>
      <c r="E224" s="132">
        <v>5978000</v>
      </c>
      <c r="F224" s="138">
        <f t="shared" si="70"/>
        <v>1645600</v>
      </c>
      <c r="G224" s="138"/>
      <c r="H224" s="138">
        <f t="shared" si="71"/>
        <v>1645600</v>
      </c>
      <c r="I224" s="138"/>
      <c r="J224" s="138">
        <f t="shared" si="72"/>
        <v>1645600</v>
      </c>
      <c r="K224" s="138"/>
      <c r="L224" s="138">
        <f t="shared" si="73"/>
        <v>1645600</v>
      </c>
      <c r="M224" s="133"/>
    </row>
    <row r="225" spans="1:14" ht="25.5" x14ac:dyDescent="0.25">
      <c r="A225" s="107" t="s">
        <v>418</v>
      </c>
      <c r="B225" s="107" t="s">
        <v>376</v>
      </c>
      <c r="C225" s="107">
        <v>12</v>
      </c>
      <c r="D225" s="132">
        <f>3360475+4000000-527000-1347780</f>
        <v>5485695</v>
      </c>
      <c r="E225" s="132">
        <v>7859000</v>
      </c>
      <c r="F225" s="138">
        <f t="shared" si="70"/>
        <v>1371423.75</v>
      </c>
      <c r="G225" s="138"/>
      <c r="H225" s="138">
        <f t="shared" si="71"/>
        <v>1371423.75</v>
      </c>
      <c r="I225" s="138"/>
      <c r="J225" s="138">
        <f t="shared" si="72"/>
        <v>1371423.75</v>
      </c>
      <c r="K225" s="138"/>
      <c r="L225" s="138">
        <f t="shared" si="73"/>
        <v>1371423.75</v>
      </c>
      <c r="M225" s="133"/>
    </row>
    <row r="226" spans="1:14" x14ac:dyDescent="0.25">
      <c r="A226" s="107" t="s">
        <v>441</v>
      </c>
      <c r="B226" s="107" t="s">
        <v>442</v>
      </c>
      <c r="C226" s="107">
        <v>4</v>
      </c>
      <c r="D226" s="132">
        <v>14500</v>
      </c>
      <c r="E226" s="132"/>
      <c r="F226" s="138">
        <f t="shared" si="70"/>
        <v>3625</v>
      </c>
      <c r="G226" s="138"/>
      <c r="H226" s="138">
        <f t="shared" si="71"/>
        <v>3625</v>
      </c>
      <c r="I226" s="138"/>
      <c r="J226" s="138">
        <f t="shared" si="72"/>
        <v>3625</v>
      </c>
      <c r="K226" s="138"/>
      <c r="L226" s="138">
        <f t="shared" si="73"/>
        <v>3625</v>
      </c>
      <c r="M226" s="133"/>
    </row>
    <row r="227" spans="1:14" x14ac:dyDescent="0.25">
      <c r="A227" s="107" t="s">
        <v>443</v>
      </c>
      <c r="B227" s="107" t="s">
        <v>376</v>
      </c>
      <c r="C227" s="107">
        <v>12</v>
      </c>
      <c r="D227" s="132">
        <v>15000</v>
      </c>
      <c r="E227" s="132"/>
      <c r="F227" s="138">
        <f t="shared" si="70"/>
        <v>3750</v>
      </c>
      <c r="G227" s="138"/>
      <c r="H227" s="138">
        <f t="shared" si="71"/>
        <v>3750</v>
      </c>
      <c r="I227" s="138"/>
      <c r="J227" s="138">
        <f t="shared" si="72"/>
        <v>3750</v>
      </c>
      <c r="K227" s="138"/>
      <c r="L227" s="138">
        <f t="shared" si="73"/>
        <v>3750</v>
      </c>
      <c r="M227" s="133"/>
    </row>
    <row r="228" spans="1:14" x14ac:dyDescent="0.25">
      <c r="A228" s="107" t="s">
        <v>444</v>
      </c>
      <c r="B228" s="107" t="s">
        <v>376</v>
      </c>
      <c r="C228" s="107">
        <v>12</v>
      </c>
      <c r="D228" s="132">
        <v>116000</v>
      </c>
      <c r="E228" s="132"/>
      <c r="F228" s="138">
        <f t="shared" si="70"/>
        <v>29000</v>
      </c>
      <c r="G228" s="138"/>
      <c r="H228" s="138">
        <f t="shared" si="71"/>
        <v>29000</v>
      </c>
      <c r="I228" s="138"/>
      <c r="J228" s="138">
        <f t="shared" si="72"/>
        <v>29000</v>
      </c>
      <c r="K228" s="138"/>
      <c r="L228" s="138">
        <f t="shared" si="73"/>
        <v>29000</v>
      </c>
      <c r="M228" s="133"/>
    </row>
    <row r="229" spans="1:14" x14ac:dyDescent="0.25">
      <c r="A229" s="107" t="s">
        <v>445</v>
      </c>
      <c r="B229" s="107" t="s">
        <v>376</v>
      </c>
      <c r="C229" s="107">
        <v>12</v>
      </c>
      <c r="D229" s="132">
        <v>170000</v>
      </c>
      <c r="E229" s="132"/>
      <c r="F229" s="138">
        <f t="shared" si="70"/>
        <v>42500</v>
      </c>
      <c r="G229" s="138"/>
      <c r="H229" s="138">
        <f t="shared" si="71"/>
        <v>42500</v>
      </c>
      <c r="I229" s="138"/>
      <c r="J229" s="138">
        <f t="shared" si="72"/>
        <v>42500</v>
      </c>
      <c r="K229" s="138"/>
      <c r="L229" s="138">
        <f t="shared" si="73"/>
        <v>42500</v>
      </c>
      <c r="M229" s="133"/>
    </row>
    <row r="230" spans="1:14" x14ac:dyDescent="0.25">
      <c r="A230" s="107" t="s">
        <v>446</v>
      </c>
      <c r="B230" s="107" t="s">
        <v>447</v>
      </c>
      <c r="C230" s="107">
        <v>12</v>
      </c>
      <c r="D230" s="132">
        <v>43500</v>
      </c>
      <c r="E230" s="132"/>
      <c r="F230" s="138">
        <f t="shared" si="70"/>
        <v>10875</v>
      </c>
      <c r="G230" s="138"/>
      <c r="H230" s="138">
        <f t="shared" si="71"/>
        <v>10875</v>
      </c>
      <c r="I230" s="138"/>
      <c r="J230" s="138">
        <f t="shared" si="72"/>
        <v>10875</v>
      </c>
      <c r="K230" s="138"/>
      <c r="L230" s="138">
        <f t="shared" si="73"/>
        <v>10875</v>
      </c>
      <c r="M230" s="133"/>
    </row>
    <row r="231" spans="1:14" ht="15.75" thickBot="1" x14ac:dyDescent="0.3">
      <c r="A231" s="123" t="s">
        <v>448</v>
      </c>
      <c r="B231" s="123"/>
      <c r="C231" s="123"/>
      <c r="D231" s="145">
        <v>15000</v>
      </c>
      <c r="E231" s="145"/>
      <c r="F231" s="138">
        <f t="shared" si="70"/>
        <v>3750</v>
      </c>
      <c r="G231" s="138"/>
      <c r="H231" s="138">
        <f t="shared" si="71"/>
        <v>3750</v>
      </c>
      <c r="I231" s="138"/>
      <c r="J231" s="138">
        <f t="shared" si="72"/>
        <v>3750</v>
      </c>
      <c r="K231" s="138"/>
      <c r="L231" s="138">
        <f t="shared" si="73"/>
        <v>3750</v>
      </c>
      <c r="M231" s="140"/>
    </row>
    <row r="232" spans="1:14" s="63" customFormat="1" ht="17.25" thickBot="1" x14ac:dyDescent="0.3">
      <c r="A232" s="157" t="s">
        <v>449</v>
      </c>
      <c r="B232" s="158"/>
      <c r="C232" s="158"/>
      <c r="D232" s="179">
        <f>SUM(D233:D252)</f>
        <v>14466400</v>
      </c>
      <c r="E232" s="179">
        <f t="shared" ref="E232:M232" si="74">SUM(E233:E252)</f>
        <v>15945900</v>
      </c>
      <c r="F232" s="179">
        <f t="shared" si="74"/>
        <v>3616600</v>
      </c>
      <c r="G232" s="179">
        <f t="shared" si="74"/>
        <v>0</v>
      </c>
      <c r="H232" s="179">
        <f t="shared" si="74"/>
        <v>3616600</v>
      </c>
      <c r="I232" s="179">
        <f t="shared" si="74"/>
        <v>0</v>
      </c>
      <c r="J232" s="179">
        <f t="shared" si="74"/>
        <v>3616600</v>
      </c>
      <c r="K232" s="179">
        <f t="shared" si="74"/>
        <v>0</v>
      </c>
      <c r="L232" s="179">
        <f t="shared" si="74"/>
        <v>3616600</v>
      </c>
      <c r="M232" s="179">
        <f t="shared" si="74"/>
        <v>0</v>
      </c>
      <c r="N232" s="181"/>
    </row>
    <row r="233" spans="1:14" x14ac:dyDescent="0.25">
      <c r="A233" s="121" t="s">
        <v>450</v>
      </c>
      <c r="B233" s="121" t="s">
        <v>451</v>
      </c>
      <c r="C233" s="121">
        <v>4</v>
      </c>
      <c r="D233" s="147">
        <v>29000</v>
      </c>
      <c r="E233" s="147"/>
      <c r="F233" s="138">
        <f t="shared" ref="F233:F252" si="75">+D233/4</f>
        <v>7250</v>
      </c>
      <c r="G233" s="138"/>
      <c r="H233" s="138">
        <f t="shared" ref="H233:H252" si="76">+F233</f>
        <v>7250</v>
      </c>
      <c r="I233" s="138"/>
      <c r="J233" s="138">
        <f t="shared" ref="J233:J252" si="77">+H233</f>
        <v>7250</v>
      </c>
      <c r="K233" s="138"/>
      <c r="L233" s="138">
        <f t="shared" ref="L233:L252" si="78">+J233</f>
        <v>7250</v>
      </c>
      <c r="M233" s="139"/>
    </row>
    <row r="234" spans="1:14" x14ac:dyDescent="0.25">
      <c r="A234" s="107" t="s">
        <v>452</v>
      </c>
      <c r="B234" s="107" t="s">
        <v>451</v>
      </c>
      <c r="C234" s="107">
        <v>4</v>
      </c>
      <c r="D234" s="132">
        <v>1600000</v>
      </c>
      <c r="E234" s="132">
        <v>1600000</v>
      </c>
      <c r="F234" s="138">
        <f t="shared" si="75"/>
        <v>400000</v>
      </c>
      <c r="G234" s="138"/>
      <c r="H234" s="138">
        <f t="shared" si="76"/>
        <v>400000</v>
      </c>
      <c r="I234" s="138"/>
      <c r="J234" s="138">
        <f t="shared" si="77"/>
        <v>400000</v>
      </c>
      <c r="K234" s="138"/>
      <c r="L234" s="138">
        <f t="shared" si="78"/>
        <v>400000</v>
      </c>
      <c r="M234" s="133"/>
    </row>
    <row r="235" spans="1:14" x14ac:dyDescent="0.25">
      <c r="A235" s="118" t="s">
        <v>502</v>
      </c>
      <c r="B235" s="118" t="s">
        <v>451</v>
      </c>
      <c r="C235" s="118">
        <v>4</v>
      </c>
      <c r="D235" s="132">
        <v>2000000</v>
      </c>
      <c r="E235" s="132">
        <v>2000000</v>
      </c>
      <c r="F235" s="138">
        <f t="shared" si="75"/>
        <v>500000</v>
      </c>
      <c r="G235" s="138"/>
      <c r="H235" s="138">
        <f t="shared" si="76"/>
        <v>500000</v>
      </c>
      <c r="I235" s="138"/>
      <c r="J235" s="138">
        <f t="shared" si="77"/>
        <v>500000</v>
      </c>
      <c r="K235" s="138"/>
      <c r="L235" s="138">
        <f t="shared" si="78"/>
        <v>500000</v>
      </c>
      <c r="M235" s="133"/>
    </row>
    <row r="236" spans="1:14" ht="25.5" x14ac:dyDescent="0.25">
      <c r="A236" s="107" t="s">
        <v>453</v>
      </c>
      <c r="B236" s="107" t="s">
        <v>250</v>
      </c>
      <c r="C236" s="107">
        <v>12</v>
      </c>
      <c r="D236" s="132">
        <v>163000</v>
      </c>
      <c r="E236" s="132"/>
      <c r="F236" s="138">
        <f t="shared" si="75"/>
        <v>40750</v>
      </c>
      <c r="G236" s="138"/>
      <c r="H236" s="138">
        <f t="shared" si="76"/>
        <v>40750</v>
      </c>
      <c r="I236" s="138"/>
      <c r="J236" s="138">
        <f t="shared" si="77"/>
        <v>40750</v>
      </c>
      <c r="K236" s="138"/>
      <c r="L236" s="138">
        <f t="shared" si="78"/>
        <v>40750</v>
      </c>
      <c r="M236" s="133"/>
    </row>
    <row r="237" spans="1:14" ht="25.5" x14ac:dyDescent="0.25">
      <c r="A237" s="107" t="s">
        <v>418</v>
      </c>
      <c r="B237" s="107" t="s">
        <v>250</v>
      </c>
      <c r="C237" s="107">
        <v>12</v>
      </c>
      <c r="D237" s="132">
        <f>10680700+3000000-3821300</f>
        <v>9859400</v>
      </c>
      <c r="E237" s="132">
        <f>15945900-3600000</f>
        <v>12345900</v>
      </c>
      <c r="F237" s="138">
        <f t="shared" si="75"/>
        <v>2464850</v>
      </c>
      <c r="G237" s="138"/>
      <c r="H237" s="138">
        <f t="shared" si="76"/>
        <v>2464850</v>
      </c>
      <c r="I237" s="138"/>
      <c r="J237" s="138">
        <f t="shared" si="77"/>
        <v>2464850</v>
      </c>
      <c r="K237" s="138"/>
      <c r="L237" s="138">
        <f t="shared" si="78"/>
        <v>2464850</v>
      </c>
      <c r="M237" s="133"/>
    </row>
    <row r="238" spans="1:14" x14ac:dyDescent="0.25">
      <c r="A238" s="107" t="s">
        <v>454</v>
      </c>
      <c r="B238" s="107" t="s">
        <v>455</v>
      </c>
      <c r="C238" s="107">
        <v>12</v>
      </c>
      <c r="D238" s="132">
        <v>616000</v>
      </c>
      <c r="E238" s="132"/>
      <c r="F238" s="138">
        <f t="shared" si="75"/>
        <v>154000</v>
      </c>
      <c r="G238" s="138"/>
      <c r="H238" s="138">
        <f t="shared" si="76"/>
        <v>154000</v>
      </c>
      <c r="I238" s="138"/>
      <c r="J238" s="138">
        <f t="shared" si="77"/>
        <v>154000</v>
      </c>
      <c r="K238" s="138"/>
      <c r="L238" s="138">
        <f t="shared" si="78"/>
        <v>154000</v>
      </c>
      <c r="M238" s="133"/>
    </row>
    <row r="239" spans="1:14" ht="25.5" x14ac:dyDescent="0.25">
      <c r="A239" s="107" t="s">
        <v>456</v>
      </c>
      <c r="B239" s="107" t="s">
        <v>451</v>
      </c>
      <c r="C239" s="107">
        <v>4</v>
      </c>
      <c r="D239" s="132">
        <v>14500</v>
      </c>
      <c r="E239" s="132"/>
      <c r="F239" s="138">
        <f t="shared" si="75"/>
        <v>3625</v>
      </c>
      <c r="G239" s="138"/>
      <c r="H239" s="138">
        <f t="shared" si="76"/>
        <v>3625</v>
      </c>
      <c r="I239" s="138"/>
      <c r="J239" s="138">
        <f t="shared" si="77"/>
        <v>3625</v>
      </c>
      <c r="K239" s="138"/>
      <c r="L239" s="138">
        <f t="shared" si="78"/>
        <v>3625</v>
      </c>
      <c r="M239" s="133"/>
    </row>
    <row r="240" spans="1:14" x14ac:dyDescent="0.25">
      <c r="A240" s="107" t="s">
        <v>457</v>
      </c>
      <c r="B240" s="107" t="s">
        <v>451</v>
      </c>
      <c r="C240" s="107">
        <v>4</v>
      </c>
      <c r="D240" s="132">
        <v>14500</v>
      </c>
      <c r="E240" s="132"/>
      <c r="F240" s="138">
        <f t="shared" si="75"/>
        <v>3625</v>
      </c>
      <c r="G240" s="138"/>
      <c r="H240" s="138">
        <f t="shared" si="76"/>
        <v>3625</v>
      </c>
      <c r="I240" s="138"/>
      <c r="J240" s="138">
        <f t="shared" si="77"/>
        <v>3625</v>
      </c>
      <c r="K240" s="138"/>
      <c r="L240" s="138">
        <f t="shared" si="78"/>
        <v>3625</v>
      </c>
      <c r="M240" s="133"/>
    </row>
    <row r="241" spans="1:14" x14ac:dyDescent="0.25">
      <c r="A241" s="107" t="s">
        <v>458</v>
      </c>
      <c r="B241" s="107" t="s">
        <v>459</v>
      </c>
      <c r="C241" s="107">
        <v>12</v>
      </c>
      <c r="D241" s="132">
        <v>43500</v>
      </c>
      <c r="E241" s="132"/>
      <c r="F241" s="138">
        <f t="shared" si="75"/>
        <v>10875</v>
      </c>
      <c r="G241" s="138"/>
      <c r="H241" s="138">
        <f t="shared" si="76"/>
        <v>10875</v>
      </c>
      <c r="I241" s="138"/>
      <c r="J241" s="138">
        <f t="shared" si="77"/>
        <v>10875</v>
      </c>
      <c r="K241" s="138"/>
      <c r="L241" s="138">
        <f t="shared" si="78"/>
        <v>10875</v>
      </c>
      <c r="M241" s="133"/>
    </row>
    <row r="242" spans="1:14" ht="25.5" x14ac:dyDescent="0.25">
      <c r="A242" s="107" t="s">
        <v>460</v>
      </c>
      <c r="B242" s="107" t="s">
        <v>461</v>
      </c>
      <c r="C242" s="107">
        <v>4</v>
      </c>
      <c r="D242" s="132">
        <v>14500</v>
      </c>
      <c r="E242" s="132"/>
      <c r="F242" s="138">
        <f t="shared" si="75"/>
        <v>3625</v>
      </c>
      <c r="G242" s="138"/>
      <c r="H242" s="138">
        <f t="shared" si="76"/>
        <v>3625</v>
      </c>
      <c r="I242" s="138"/>
      <c r="J242" s="138">
        <f t="shared" si="77"/>
        <v>3625</v>
      </c>
      <c r="K242" s="138"/>
      <c r="L242" s="138">
        <f t="shared" si="78"/>
        <v>3625</v>
      </c>
      <c r="M242" s="133"/>
    </row>
    <row r="243" spans="1:14" ht="25.5" x14ac:dyDescent="0.25">
      <c r="A243" s="107" t="s">
        <v>462</v>
      </c>
      <c r="B243" s="107" t="s">
        <v>461</v>
      </c>
      <c r="C243" s="107">
        <v>6</v>
      </c>
      <c r="D243" s="132">
        <v>10875</v>
      </c>
      <c r="E243" s="132"/>
      <c r="F243" s="138">
        <f t="shared" si="75"/>
        <v>2718.75</v>
      </c>
      <c r="G243" s="138"/>
      <c r="H243" s="138">
        <f t="shared" si="76"/>
        <v>2718.75</v>
      </c>
      <c r="I243" s="138"/>
      <c r="J243" s="138">
        <f t="shared" si="77"/>
        <v>2718.75</v>
      </c>
      <c r="K243" s="138"/>
      <c r="L243" s="138">
        <f t="shared" si="78"/>
        <v>2718.75</v>
      </c>
      <c r="M243" s="133"/>
    </row>
    <row r="244" spans="1:14" ht="25.5" x14ac:dyDescent="0.25">
      <c r="A244" s="107" t="s">
        <v>463</v>
      </c>
      <c r="B244" s="107" t="s">
        <v>461</v>
      </c>
      <c r="C244" s="107">
        <v>12</v>
      </c>
      <c r="D244" s="132">
        <v>21750</v>
      </c>
      <c r="E244" s="132"/>
      <c r="F244" s="138">
        <f t="shared" si="75"/>
        <v>5437.5</v>
      </c>
      <c r="G244" s="138"/>
      <c r="H244" s="138">
        <f t="shared" si="76"/>
        <v>5437.5</v>
      </c>
      <c r="I244" s="138"/>
      <c r="J244" s="138">
        <f t="shared" si="77"/>
        <v>5437.5</v>
      </c>
      <c r="K244" s="138"/>
      <c r="L244" s="138">
        <f t="shared" si="78"/>
        <v>5437.5</v>
      </c>
      <c r="M244" s="133"/>
    </row>
    <row r="245" spans="1:14" x14ac:dyDescent="0.25">
      <c r="A245" s="107" t="s">
        <v>464</v>
      </c>
      <c r="B245" s="107" t="s">
        <v>465</v>
      </c>
      <c r="C245" s="107">
        <v>6</v>
      </c>
      <c r="D245" s="132"/>
      <c r="E245" s="132"/>
      <c r="F245" s="138">
        <f t="shared" si="75"/>
        <v>0</v>
      </c>
      <c r="G245" s="138"/>
      <c r="H245" s="138">
        <f t="shared" si="76"/>
        <v>0</v>
      </c>
      <c r="I245" s="138"/>
      <c r="J245" s="138">
        <f t="shared" si="77"/>
        <v>0</v>
      </c>
      <c r="K245" s="138"/>
      <c r="L245" s="138">
        <f t="shared" si="78"/>
        <v>0</v>
      </c>
      <c r="M245" s="133"/>
    </row>
    <row r="246" spans="1:14" ht="25.5" x14ac:dyDescent="0.25">
      <c r="A246" s="107" t="s">
        <v>466</v>
      </c>
      <c r="B246" s="107" t="s">
        <v>467</v>
      </c>
      <c r="C246" s="107">
        <v>12</v>
      </c>
      <c r="D246" s="132">
        <v>21750</v>
      </c>
      <c r="E246" s="132"/>
      <c r="F246" s="138">
        <f t="shared" si="75"/>
        <v>5437.5</v>
      </c>
      <c r="G246" s="138"/>
      <c r="H246" s="138">
        <f t="shared" si="76"/>
        <v>5437.5</v>
      </c>
      <c r="I246" s="138"/>
      <c r="J246" s="138">
        <f t="shared" si="77"/>
        <v>5437.5</v>
      </c>
      <c r="K246" s="138"/>
      <c r="L246" s="138">
        <f t="shared" si="78"/>
        <v>5437.5</v>
      </c>
      <c r="M246" s="133"/>
    </row>
    <row r="247" spans="1:14" ht="25.5" x14ac:dyDescent="0.25">
      <c r="A247" s="107" t="s">
        <v>468</v>
      </c>
      <c r="B247" s="107" t="s">
        <v>469</v>
      </c>
      <c r="C247" s="107">
        <v>1</v>
      </c>
      <c r="D247" s="132">
        <v>3625</v>
      </c>
      <c r="E247" s="132"/>
      <c r="F247" s="138">
        <f t="shared" si="75"/>
        <v>906.25</v>
      </c>
      <c r="G247" s="138"/>
      <c r="H247" s="138">
        <f t="shared" si="76"/>
        <v>906.25</v>
      </c>
      <c r="I247" s="138"/>
      <c r="J247" s="138">
        <f t="shared" si="77"/>
        <v>906.25</v>
      </c>
      <c r="K247" s="138"/>
      <c r="L247" s="138">
        <f t="shared" si="78"/>
        <v>906.25</v>
      </c>
      <c r="M247" s="133"/>
    </row>
    <row r="248" spans="1:14" ht="25.5" x14ac:dyDescent="0.25">
      <c r="A248" s="107" t="s">
        <v>470</v>
      </c>
      <c r="B248" s="107" t="s">
        <v>471</v>
      </c>
      <c r="C248" s="107">
        <v>4</v>
      </c>
      <c r="D248" s="132">
        <v>14500</v>
      </c>
      <c r="E248" s="132"/>
      <c r="F248" s="138">
        <f t="shared" si="75"/>
        <v>3625</v>
      </c>
      <c r="G248" s="138"/>
      <c r="H248" s="138">
        <f t="shared" si="76"/>
        <v>3625</v>
      </c>
      <c r="I248" s="138"/>
      <c r="J248" s="138">
        <f t="shared" si="77"/>
        <v>3625</v>
      </c>
      <c r="K248" s="138"/>
      <c r="L248" s="138">
        <f t="shared" si="78"/>
        <v>3625</v>
      </c>
      <c r="M248" s="133"/>
    </row>
    <row r="249" spans="1:14" ht="38.25" x14ac:dyDescent="0.25">
      <c r="A249" s="107" t="s">
        <v>472</v>
      </c>
      <c r="B249" s="107" t="s">
        <v>473</v>
      </c>
      <c r="C249" s="107">
        <v>12</v>
      </c>
      <c r="D249" s="132">
        <v>30250</v>
      </c>
      <c r="E249" s="132"/>
      <c r="F249" s="138">
        <f t="shared" si="75"/>
        <v>7562.5</v>
      </c>
      <c r="G249" s="138"/>
      <c r="H249" s="138">
        <f t="shared" si="76"/>
        <v>7562.5</v>
      </c>
      <c r="I249" s="138"/>
      <c r="J249" s="138">
        <f t="shared" si="77"/>
        <v>7562.5</v>
      </c>
      <c r="K249" s="138"/>
      <c r="L249" s="138">
        <f t="shared" si="78"/>
        <v>7562.5</v>
      </c>
      <c r="M249" s="133"/>
    </row>
    <row r="250" spans="1:14" ht="25.5" x14ac:dyDescent="0.25">
      <c r="A250" s="107" t="s">
        <v>474</v>
      </c>
      <c r="B250" s="107" t="s">
        <v>475</v>
      </c>
      <c r="C250" s="107">
        <v>12</v>
      </c>
      <c r="D250" s="132">
        <v>2000</v>
      </c>
      <c r="E250" s="132"/>
      <c r="F250" s="138">
        <f t="shared" si="75"/>
        <v>500</v>
      </c>
      <c r="G250" s="138"/>
      <c r="H250" s="138">
        <f t="shared" si="76"/>
        <v>500</v>
      </c>
      <c r="I250" s="138"/>
      <c r="J250" s="138">
        <f t="shared" si="77"/>
        <v>500</v>
      </c>
      <c r="K250" s="138"/>
      <c r="L250" s="138">
        <f t="shared" si="78"/>
        <v>500</v>
      </c>
      <c r="M250" s="133"/>
    </row>
    <row r="251" spans="1:14" x14ac:dyDescent="0.25">
      <c r="A251" s="107" t="s">
        <v>476</v>
      </c>
      <c r="B251" s="107" t="s">
        <v>477</v>
      </c>
      <c r="C251" s="107">
        <v>1</v>
      </c>
      <c r="D251" s="132">
        <v>3625</v>
      </c>
      <c r="E251" s="132"/>
      <c r="F251" s="138">
        <f t="shared" si="75"/>
        <v>906.25</v>
      </c>
      <c r="G251" s="138"/>
      <c r="H251" s="138">
        <f t="shared" si="76"/>
        <v>906.25</v>
      </c>
      <c r="I251" s="138"/>
      <c r="J251" s="138">
        <f t="shared" si="77"/>
        <v>906.25</v>
      </c>
      <c r="K251" s="138"/>
      <c r="L251" s="138">
        <f t="shared" si="78"/>
        <v>906.25</v>
      </c>
      <c r="M251" s="133"/>
    </row>
    <row r="252" spans="1:14" ht="26.25" thickBot="1" x14ac:dyDescent="0.3">
      <c r="A252" s="123" t="s">
        <v>478</v>
      </c>
      <c r="B252" s="123" t="s">
        <v>304</v>
      </c>
      <c r="C252" s="123">
        <v>1</v>
      </c>
      <c r="D252" s="145">
        <v>3625</v>
      </c>
      <c r="E252" s="145"/>
      <c r="F252" s="138">
        <f t="shared" si="75"/>
        <v>906.25</v>
      </c>
      <c r="G252" s="138"/>
      <c r="H252" s="138">
        <f t="shared" si="76"/>
        <v>906.25</v>
      </c>
      <c r="I252" s="138"/>
      <c r="J252" s="138">
        <f t="shared" si="77"/>
        <v>906.25</v>
      </c>
      <c r="K252" s="138"/>
      <c r="L252" s="138">
        <f t="shared" si="78"/>
        <v>906.25</v>
      </c>
      <c r="M252" s="140"/>
    </row>
    <row r="253" spans="1:14" s="63" customFormat="1" ht="24" customHeight="1" thickBot="1" x14ac:dyDescent="0.3">
      <c r="A253" s="157" t="s">
        <v>479</v>
      </c>
      <c r="B253" s="158"/>
      <c r="C253" s="158"/>
      <c r="D253" s="179">
        <f>SUM(D254:D263)</f>
        <v>4491150</v>
      </c>
      <c r="E253" s="179">
        <f t="shared" ref="E253:M253" si="79">SUM(E254:E263)</f>
        <v>1941950</v>
      </c>
      <c r="F253" s="179">
        <f t="shared" si="79"/>
        <v>1122787.5</v>
      </c>
      <c r="G253" s="179">
        <f t="shared" si="79"/>
        <v>0</v>
      </c>
      <c r="H253" s="179">
        <f t="shared" si="79"/>
        <v>1122787.5</v>
      </c>
      <c r="I253" s="179">
        <f t="shared" si="79"/>
        <v>0</v>
      </c>
      <c r="J253" s="179">
        <f t="shared" si="79"/>
        <v>1122787.5</v>
      </c>
      <c r="K253" s="179">
        <f t="shared" si="79"/>
        <v>0</v>
      </c>
      <c r="L253" s="179">
        <f t="shared" si="79"/>
        <v>1122787.5</v>
      </c>
      <c r="M253" s="179">
        <f t="shared" si="79"/>
        <v>0</v>
      </c>
      <c r="N253" s="181"/>
    </row>
    <row r="254" spans="1:14" ht="25.5" x14ac:dyDescent="0.25">
      <c r="A254" s="121" t="s">
        <v>416</v>
      </c>
      <c r="B254" s="121" t="s">
        <v>417</v>
      </c>
      <c r="C254" s="121">
        <v>4</v>
      </c>
      <c r="D254" s="147">
        <v>14500</v>
      </c>
      <c r="E254" s="147"/>
      <c r="F254" s="138">
        <f t="shared" ref="F254:F263" si="80">+D254/4</f>
        <v>3625</v>
      </c>
      <c r="G254" s="138"/>
      <c r="H254" s="138">
        <f t="shared" ref="H254:H263" si="81">+F254</f>
        <v>3625</v>
      </c>
      <c r="I254" s="138"/>
      <c r="J254" s="138">
        <f t="shared" ref="J254:J263" si="82">+H254</f>
        <v>3625</v>
      </c>
      <c r="K254" s="138"/>
      <c r="L254" s="138">
        <f t="shared" ref="L254:L263" si="83">+J254</f>
        <v>3625</v>
      </c>
      <c r="M254" s="139"/>
    </row>
    <row r="255" spans="1:14" ht="25.5" x14ac:dyDescent="0.25">
      <c r="A255" s="107" t="s">
        <v>418</v>
      </c>
      <c r="B255" s="107" t="s">
        <v>419</v>
      </c>
      <c r="C255" s="107">
        <v>12</v>
      </c>
      <c r="D255" s="132">
        <f>3060470+380000</f>
        <v>3440470</v>
      </c>
      <c r="E255" s="132"/>
      <c r="F255" s="138">
        <f t="shared" si="80"/>
        <v>860117.5</v>
      </c>
      <c r="G255" s="138"/>
      <c r="H255" s="138">
        <f t="shared" si="81"/>
        <v>860117.5</v>
      </c>
      <c r="I255" s="138"/>
      <c r="J255" s="138">
        <f t="shared" si="82"/>
        <v>860117.5</v>
      </c>
      <c r="K255" s="138"/>
      <c r="L255" s="138">
        <f t="shared" si="83"/>
        <v>860117.5</v>
      </c>
      <c r="M255" s="133"/>
    </row>
    <row r="256" spans="1:14" ht="38.25" x14ac:dyDescent="0.25">
      <c r="A256" s="107" t="s">
        <v>420</v>
      </c>
      <c r="B256" s="107" t="s">
        <v>421</v>
      </c>
      <c r="C256" s="107">
        <v>1</v>
      </c>
      <c r="D256" s="132">
        <v>3625</v>
      </c>
      <c r="E256" s="132"/>
      <c r="F256" s="138">
        <f t="shared" si="80"/>
        <v>906.25</v>
      </c>
      <c r="G256" s="138"/>
      <c r="H256" s="138">
        <f t="shared" si="81"/>
        <v>906.25</v>
      </c>
      <c r="I256" s="138"/>
      <c r="J256" s="138">
        <f t="shared" si="82"/>
        <v>906.25</v>
      </c>
      <c r="K256" s="138"/>
      <c r="L256" s="138">
        <f t="shared" si="83"/>
        <v>906.25</v>
      </c>
      <c r="M256" s="133"/>
    </row>
    <row r="257" spans="1:15" ht="51" x14ac:dyDescent="0.25">
      <c r="A257" s="107" t="s">
        <v>480</v>
      </c>
      <c r="B257" s="107" t="s">
        <v>423</v>
      </c>
      <c r="C257" s="107">
        <v>12</v>
      </c>
      <c r="D257" s="132">
        <v>43500</v>
      </c>
      <c r="E257" s="132"/>
      <c r="F257" s="138">
        <f t="shared" si="80"/>
        <v>10875</v>
      </c>
      <c r="G257" s="138"/>
      <c r="H257" s="138">
        <f t="shared" si="81"/>
        <v>10875</v>
      </c>
      <c r="I257" s="138"/>
      <c r="J257" s="138">
        <f t="shared" si="82"/>
        <v>10875</v>
      </c>
      <c r="K257" s="138"/>
      <c r="L257" s="138">
        <f t="shared" si="83"/>
        <v>10875</v>
      </c>
      <c r="M257" s="133"/>
    </row>
    <row r="258" spans="1:15" ht="51" x14ac:dyDescent="0.25">
      <c r="A258" s="107" t="s">
        <v>424</v>
      </c>
      <c r="B258" s="107" t="s">
        <v>425</v>
      </c>
      <c r="C258" s="107">
        <v>4</v>
      </c>
      <c r="D258" s="132">
        <v>14500</v>
      </c>
      <c r="E258" s="132"/>
      <c r="F258" s="138">
        <f t="shared" si="80"/>
        <v>3625</v>
      </c>
      <c r="G258" s="138"/>
      <c r="H258" s="138">
        <f t="shared" si="81"/>
        <v>3625</v>
      </c>
      <c r="I258" s="138"/>
      <c r="J258" s="138">
        <f t="shared" si="82"/>
        <v>3625</v>
      </c>
      <c r="K258" s="138"/>
      <c r="L258" s="138">
        <f t="shared" si="83"/>
        <v>3625</v>
      </c>
      <c r="M258" s="133"/>
    </row>
    <row r="259" spans="1:15" x14ac:dyDescent="0.25">
      <c r="A259" s="118" t="s">
        <v>503</v>
      </c>
      <c r="B259" s="118" t="s">
        <v>451</v>
      </c>
      <c r="C259" s="118">
        <v>4</v>
      </c>
      <c r="D259" s="132">
        <v>941950</v>
      </c>
      <c r="E259" s="132">
        <v>941950</v>
      </c>
      <c r="F259" s="138">
        <f t="shared" si="80"/>
        <v>235487.5</v>
      </c>
      <c r="G259" s="138"/>
      <c r="H259" s="138">
        <f t="shared" si="81"/>
        <v>235487.5</v>
      </c>
      <c r="I259" s="138"/>
      <c r="J259" s="138">
        <f t="shared" si="82"/>
        <v>235487.5</v>
      </c>
      <c r="K259" s="138"/>
      <c r="L259" s="138">
        <f t="shared" si="83"/>
        <v>235487.5</v>
      </c>
      <c r="M259" s="133"/>
    </row>
    <row r="260" spans="1:15" ht="25.5" x14ac:dyDescent="0.25">
      <c r="A260" s="107" t="s">
        <v>426</v>
      </c>
      <c r="B260" s="107" t="s">
        <v>427</v>
      </c>
      <c r="C260" s="107">
        <v>3</v>
      </c>
      <c r="D260" s="132">
        <v>10855</v>
      </c>
      <c r="E260" s="132"/>
      <c r="F260" s="138">
        <f t="shared" si="80"/>
        <v>2713.75</v>
      </c>
      <c r="G260" s="138"/>
      <c r="H260" s="138">
        <f t="shared" si="81"/>
        <v>2713.75</v>
      </c>
      <c r="I260" s="138"/>
      <c r="J260" s="138">
        <f t="shared" si="82"/>
        <v>2713.75</v>
      </c>
      <c r="K260" s="138"/>
      <c r="L260" s="138">
        <f t="shared" si="83"/>
        <v>2713.75</v>
      </c>
      <c r="M260" s="133"/>
    </row>
    <row r="261" spans="1:15" ht="38.25" x14ac:dyDescent="0.25">
      <c r="A261" s="107" t="s">
        <v>428</v>
      </c>
      <c r="B261" s="107" t="s">
        <v>429</v>
      </c>
      <c r="C261" s="107">
        <v>4</v>
      </c>
      <c r="D261" s="132">
        <v>14500</v>
      </c>
      <c r="E261" s="132">
        <v>1000000</v>
      </c>
      <c r="F261" s="138">
        <f t="shared" si="80"/>
        <v>3625</v>
      </c>
      <c r="G261" s="138"/>
      <c r="H261" s="138">
        <f t="shared" si="81"/>
        <v>3625</v>
      </c>
      <c r="I261" s="138"/>
      <c r="J261" s="138">
        <f t="shared" si="82"/>
        <v>3625</v>
      </c>
      <c r="K261" s="138"/>
      <c r="L261" s="138">
        <f t="shared" si="83"/>
        <v>3625</v>
      </c>
      <c r="M261" s="133"/>
    </row>
    <row r="262" spans="1:15" ht="38.25" x14ac:dyDescent="0.25">
      <c r="A262" s="107" t="s">
        <v>432</v>
      </c>
      <c r="B262" s="107" t="s">
        <v>433</v>
      </c>
      <c r="C262" s="107">
        <v>1</v>
      </c>
      <c r="D262" s="132">
        <v>3625</v>
      </c>
      <c r="E262" s="132"/>
      <c r="F262" s="138">
        <f t="shared" si="80"/>
        <v>906.25</v>
      </c>
      <c r="G262" s="138"/>
      <c r="H262" s="138">
        <f t="shared" si="81"/>
        <v>906.25</v>
      </c>
      <c r="I262" s="138"/>
      <c r="J262" s="138">
        <f t="shared" si="82"/>
        <v>906.25</v>
      </c>
      <c r="K262" s="138"/>
      <c r="L262" s="138">
        <f t="shared" si="83"/>
        <v>906.25</v>
      </c>
      <c r="M262" s="133"/>
    </row>
    <row r="263" spans="1:15" ht="25.5" x14ac:dyDescent="0.25">
      <c r="A263" s="107" t="s">
        <v>481</v>
      </c>
      <c r="B263" s="107" t="s">
        <v>482</v>
      </c>
      <c r="C263" s="107">
        <v>1</v>
      </c>
      <c r="D263" s="132">
        <v>3625</v>
      </c>
      <c r="E263" s="132"/>
      <c r="F263" s="138">
        <f t="shared" si="80"/>
        <v>906.25</v>
      </c>
      <c r="G263" s="138"/>
      <c r="H263" s="138">
        <f t="shared" si="81"/>
        <v>906.25</v>
      </c>
      <c r="I263" s="138"/>
      <c r="J263" s="138">
        <f t="shared" si="82"/>
        <v>906.25</v>
      </c>
      <c r="K263" s="138"/>
      <c r="L263" s="138">
        <f t="shared" si="83"/>
        <v>906.25</v>
      </c>
      <c r="M263" s="133"/>
    </row>
    <row r="264" spans="1:15" x14ac:dyDescent="0.25">
      <c r="A264" s="115"/>
      <c r="B264"/>
    </row>
    <row r="265" spans="1:15" ht="15.75" thickBot="1" x14ac:dyDescent="0.3">
      <c r="A265" s="130" t="s">
        <v>496</v>
      </c>
      <c r="B265"/>
      <c r="D265" s="148">
        <f>+D3+D60+D119+D127+D131+D136+D174+D181+D197+D199+D207+D220+D232+D253</f>
        <v>71416300</v>
      </c>
      <c r="E265" s="148">
        <f t="shared" ref="E265:M265" si="84">+E3+E60+E119+E127+E131+E136+E174+E181+E197+E199+E207+E220+E232+E253</f>
        <v>71524400</v>
      </c>
      <c r="F265" s="148">
        <f t="shared" si="84"/>
        <v>17854074.25</v>
      </c>
      <c r="G265" s="148">
        <f t="shared" si="84"/>
        <v>0</v>
      </c>
      <c r="H265" s="148">
        <f t="shared" si="84"/>
        <v>17854074.25</v>
      </c>
      <c r="I265" s="148">
        <f t="shared" si="84"/>
        <v>0</v>
      </c>
      <c r="J265" s="148">
        <f t="shared" si="84"/>
        <v>17854074.25</v>
      </c>
      <c r="K265" s="148">
        <f t="shared" si="84"/>
        <v>0</v>
      </c>
      <c r="L265" s="148">
        <f t="shared" si="84"/>
        <v>17854077.25</v>
      </c>
      <c r="M265" s="148">
        <f t="shared" si="84"/>
        <v>0</v>
      </c>
      <c r="O265" s="131"/>
    </row>
    <row r="266" spans="1:15" ht="15.75" thickTop="1" x14ac:dyDescent="0.25"/>
    <row r="267" spans="1:15" ht="15.75" thickBot="1" x14ac:dyDescent="0.3">
      <c r="A267" s="130" t="s">
        <v>497</v>
      </c>
      <c r="B267" s="188"/>
      <c r="D267" s="148">
        <f>63271300+8145000</f>
        <v>71416300</v>
      </c>
      <c r="E267" s="148">
        <v>71524400</v>
      </c>
      <c r="F267" s="148">
        <f>+D267/4</f>
        <v>17854075</v>
      </c>
      <c r="G267" s="148"/>
      <c r="H267" s="148">
        <f>+D267/4</f>
        <v>17854075</v>
      </c>
      <c r="I267" s="148"/>
      <c r="J267" s="148">
        <f>+D267/4</f>
        <v>17854075</v>
      </c>
      <c r="K267" s="148"/>
      <c r="L267" s="148">
        <f>+D267/4</f>
        <v>17854075</v>
      </c>
      <c r="M267" s="148"/>
    </row>
    <row r="268" spans="1:15" ht="15.75" thickTop="1" x14ac:dyDescent="0.25"/>
  </sheetData>
  <mergeCells count="82">
    <mergeCell ref="A22:A24"/>
    <mergeCell ref="A36:A37"/>
    <mergeCell ref="A32:A33"/>
    <mergeCell ref="A28:A29"/>
    <mergeCell ref="A30:A31"/>
    <mergeCell ref="A25:A26"/>
    <mergeCell ref="A48:A49"/>
    <mergeCell ref="A50:A51"/>
    <mergeCell ref="A44:A47"/>
    <mergeCell ref="A40:A43"/>
    <mergeCell ref="A38:A39"/>
    <mergeCell ref="D69:D73"/>
    <mergeCell ref="E69:E73"/>
    <mergeCell ref="K61:K62"/>
    <mergeCell ref="L61:L62"/>
    <mergeCell ref="M61:M62"/>
    <mergeCell ref="D61:D62"/>
    <mergeCell ref="E61:E62"/>
    <mergeCell ref="F61:F62"/>
    <mergeCell ref="G61:G62"/>
    <mergeCell ref="H61:H62"/>
    <mergeCell ref="I61:I62"/>
    <mergeCell ref="J61:J62"/>
    <mergeCell ref="M75:M76"/>
    <mergeCell ref="L69:L73"/>
    <mergeCell ref="M69:M73"/>
    <mergeCell ref="A75:A76"/>
    <mergeCell ref="B75:B76"/>
    <mergeCell ref="C75:C76"/>
    <mergeCell ref="D75:D76"/>
    <mergeCell ref="E75:E76"/>
    <mergeCell ref="F75:F76"/>
    <mergeCell ref="G75:G76"/>
    <mergeCell ref="F69:F73"/>
    <mergeCell ref="G69:G73"/>
    <mergeCell ref="H69:H73"/>
    <mergeCell ref="I69:I73"/>
    <mergeCell ref="J69:J73"/>
    <mergeCell ref="K69:K73"/>
    <mergeCell ref="H75:H76"/>
    <mergeCell ref="I75:I76"/>
    <mergeCell ref="J75:J76"/>
    <mergeCell ref="K75:K76"/>
    <mergeCell ref="L75:L76"/>
    <mergeCell ref="K77:K78"/>
    <mergeCell ref="L77:L78"/>
    <mergeCell ref="A77:A78"/>
    <mergeCell ref="B77:B78"/>
    <mergeCell ref="C77:C78"/>
    <mergeCell ref="D77:D78"/>
    <mergeCell ref="E77:E78"/>
    <mergeCell ref="F77:F78"/>
    <mergeCell ref="B113:B114"/>
    <mergeCell ref="C113:C114"/>
    <mergeCell ref="D113:D114"/>
    <mergeCell ref="E113:E114"/>
    <mergeCell ref="F113:F114"/>
    <mergeCell ref="F4:G4"/>
    <mergeCell ref="H4:I4"/>
    <mergeCell ref="J4:K4"/>
    <mergeCell ref="L4:M4"/>
    <mergeCell ref="M113:M114"/>
    <mergeCell ref="G113:G114"/>
    <mergeCell ref="H113:H114"/>
    <mergeCell ref="I113:I114"/>
    <mergeCell ref="J113:J114"/>
    <mergeCell ref="K113:K114"/>
    <mergeCell ref="L113:L114"/>
    <mergeCell ref="M77:M78"/>
    <mergeCell ref="G77:G78"/>
    <mergeCell ref="H77:H78"/>
    <mergeCell ref="I77:I78"/>
    <mergeCell ref="J77:J78"/>
    <mergeCell ref="A52:A55"/>
    <mergeCell ref="A56:A58"/>
    <mergeCell ref="B61:B62"/>
    <mergeCell ref="C61:C62"/>
    <mergeCell ref="A92:A93"/>
    <mergeCell ref="A69:A73"/>
    <mergeCell ref="B69:B73"/>
    <mergeCell ref="C69:C73"/>
    <mergeCell ref="A61:A62"/>
  </mergeCells>
  <pageMargins left="0.70866141732283472" right="0.70866141732283472" top="0.74803149606299213" bottom="0.74803149606299213" header="0.31496062992125984" footer="0.31496062992125984"/>
  <pageSetup paperSize="9" scale="89"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8"/>
  <sheetViews>
    <sheetView tabSelected="1" topLeftCell="A223" workbookViewId="0">
      <selection activeCell="A232" sqref="A232"/>
    </sheetView>
  </sheetViews>
  <sheetFormatPr defaultRowHeight="15" x14ac:dyDescent="0.25"/>
  <cols>
    <col min="1" max="1" width="13.42578125" customWidth="1"/>
    <col min="4" max="4" width="10.42578125" customWidth="1"/>
  </cols>
  <sheetData>
    <row r="1" spans="1:14" ht="15.75" x14ac:dyDescent="0.25">
      <c r="A1" s="207">
        <v>6</v>
      </c>
      <c r="B1" s="206" t="s">
        <v>504</v>
      </c>
    </row>
    <row r="2" spans="1:14" x14ac:dyDescent="0.25">
      <c r="A2" s="115"/>
    </row>
    <row r="3" spans="1:14" ht="18" customHeight="1" x14ac:dyDescent="0.25">
      <c r="A3" s="238" t="s">
        <v>505</v>
      </c>
      <c r="B3" s="238"/>
      <c r="C3" s="238"/>
      <c r="D3" s="238"/>
      <c r="E3" s="238"/>
      <c r="F3" s="238"/>
      <c r="G3" s="238"/>
      <c r="H3" s="238"/>
      <c r="I3" s="238"/>
      <c r="J3" s="238"/>
      <c r="K3" s="238"/>
      <c r="L3" s="238"/>
      <c r="M3" s="238"/>
      <c r="N3" s="238"/>
    </row>
    <row r="4" spans="1:14" ht="21.75" customHeight="1" x14ac:dyDescent="0.25">
      <c r="A4" s="238" t="s">
        <v>682</v>
      </c>
      <c r="B4" s="238"/>
      <c r="C4" s="238"/>
      <c r="D4" s="238"/>
      <c r="E4" s="238"/>
      <c r="F4" s="238"/>
      <c r="G4" s="238"/>
      <c r="H4" s="238"/>
      <c r="I4" s="238"/>
      <c r="J4" s="238"/>
      <c r="K4" s="238"/>
      <c r="L4" s="238"/>
      <c r="M4" s="238"/>
      <c r="N4" s="238"/>
    </row>
    <row r="5" spans="1:14" ht="19.5" customHeight="1" x14ac:dyDescent="0.25">
      <c r="A5" s="238" t="s">
        <v>687</v>
      </c>
      <c r="B5" s="238"/>
      <c r="C5" s="238"/>
      <c r="D5" s="238"/>
      <c r="E5" s="238"/>
      <c r="F5" s="238"/>
      <c r="G5" s="238"/>
      <c r="H5" s="238"/>
      <c r="I5" s="238"/>
      <c r="J5" s="238"/>
      <c r="K5" s="238"/>
      <c r="L5" s="238"/>
      <c r="M5" s="238"/>
      <c r="N5" s="238"/>
    </row>
    <row r="6" spans="1:14" ht="33" customHeight="1" x14ac:dyDescent="0.25">
      <c r="A6" s="239" t="s">
        <v>506</v>
      </c>
      <c r="B6" s="239"/>
      <c r="C6" s="239"/>
      <c r="D6" s="239"/>
      <c r="E6" s="239"/>
      <c r="F6" s="239"/>
      <c r="G6" s="239"/>
      <c r="H6" s="239"/>
      <c r="I6" s="239"/>
      <c r="J6" s="239"/>
      <c r="K6" s="239"/>
      <c r="L6" s="239"/>
      <c r="M6" s="239"/>
      <c r="N6" s="239"/>
    </row>
    <row r="7" spans="1:14" ht="12.75" customHeight="1" x14ac:dyDescent="0.25">
      <c r="A7" s="246" t="s">
        <v>507</v>
      </c>
      <c r="B7" s="247"/>
      <c r="C7" s="247"/>
      <c r="D7" s="247"/>
      <c r="E7" s="247"/>
      <c r="F7" s="247"/>
      <c r="G7" s="247"/>
      <c r="H7" s="247"/>
      <c r="I7" s="247"/>
      <c r="J7" s="247"/>
      <c r="K7" s="247"/>
      <c r="L7" s="247"/>
      <c r="M7" s="247"/>
      <c r="N7" s="248"/>
    </row>
    <row r="8" spans="1:14" ht="12.75" customHeight="1" x14ac:dyDescent="0.25">
      <c r="A8" s="240" t="s">
        <v>508</v>
      </c>
      <c r="B8" s="241"/>
      <c r="C8" s="241"/>
      <c r="D8" s="241"/>
      <c r="E8" s="241"/>
      <c r="F8" s="241"/>
      <c r="G8" s="241"/>
      <c r="H8" s="241"/>
      <c r="I8" s="241"/>
      <c r="J8" s="241"/>
      <c r="K8" s="241"/>
      <c r="L8" s="241"/>
      <c r="M8" s="241"/>
      <c r="N8" s="242"/>
    </row>
    <row r="9" spans="1:14" ht="12.75" customHeight="1" x14ac:dyDescent="0.25">
      <c r="A9" s="240" t="s">
        <v>509</v>
      </c>
      <c r="B9" s="241"/>
      <c r="C9" s="241"/>
      <c r="D9" s="241"/>
      <c r="E9" s="241"/>
      <c r="F9" s="241"/>
      <c r="G9" s="241"/>
      <c r="H9" s="241"/>
      <c r="I9" s="241"/>
      <c r="J9" s="241"/>
      <c r="K9" s="241"/>
      <c r="L9" s="241"/>
      <c r="M9" s="241"/>
      <c r="N9" s="242"/>
    </row>
    <row r="10" spans="1:14" ht="12.75" customHeight="1" x14ac:dyDescent="0.25">
      <c r="A10" s="240" t="s">
        <v>510</v>
      </c>
      <c r="B10" s="241"/>
      <c r="C10" s="241"/>
      <c r="D10" s="241"/>
      <c r="E10" s="241"/>
      <c r="F10" s="241"/>
      <c r="G10" s="241"/>
      <c r="H10" s="241"/>
      <c r="I10" s="241"/>
      <c r="J10" s="241"/>
      <c r="K10" s="241"/>
      <c r="L10" s="241"/>
      <c r="M10" s="241"/>
      <c r="N10" s="242"/>
    </row>
    <row r="11" spans="1:14" ht="12.75" customHeight="1" x14ac:dyDescent="0.25">
      <c r="A11" s="240" t="s">
        <v>511</v>
      </c>
      <c r="B11" s="241"/>
      <c r="C11" s="241"/>
      <c r="D11" s="241"/>
      <c r="E11" s="241"/>
      <c r="F11" s="241"/>
      <c r="G11" s="241"/>
      <c r="H11" s="241"/>
      <c r="I11" s="241"/>
      <c r="J11" s="241"/>
      <c r="K11" s="241"/>
      <c r="L11" s="241"/>
      <c r="M11" s="241"/>
      <c r="N11" s="242"/>
    </row>
    <row r="12" spans="1:14" ht="12.75" customHeight="1" x14ac:dyDescent="0.25">
      <c r="A12" s="240" t="s">
        <v>512</v>
      </c>
      <c r="B12" s="241"/>
      <c r="C12" s="241"/>
      <c r="D12" s="241"/>
      <c r="E12" s="241"/>
      <c r="F12" s="241"/>
      <c r="G12" s="241"/>
      <c r="H12" s="241"/>
      <c r="I12" s="241"/>
      <c r="J12" s="241"/>
      <c r="K12" s="241"/>
      <c r="L12" s="241"/>
      <c r="M12" s="241"/>
      <c r="N12" s="242"/>
    </row>
    <row r="13" spans="1:14" ht="12.75" customHeight="1" x14ac:dyDescent="0.25">
      <c r="A13" s="243" t="s">
        <v>680</v>
      </c>
      <c r="B13" s="244"/>
      <c r="C13" s="244"/>
      <c r="D13" s="244"/>
      <c r="E13" s="244"/>
      <c r="F13" s="244"/>
      <c r="G13" s="244"/>
      <c r="H13" s="244"/>
      <c r="I13" s="244"/>
      <c r="J13" s="244"/>
      <c r="K13" s="244"/>
      <c r="L13" s="244"/>
      <c r="M13" s="244"/>
      <c r="N13" s="245"/>
    </row>
    <row r="14" spans="1:14" ht="15.75" x14ac:dyDescent="0.25">
      <c r="A14" s="189"/>
    </row>
    <row r="15" spans="1:14" ht="39" customHeight="1" x14ac:dyDescent="0.25">
      <c r="A15" s="249" t="s">
        <v>513</v>
      </c>
      <c r="B15" s="249" t="s">
        <v>514</v>
      </c>
      <c r="C15" s="249"/>
      <c r="D15" s="237" t="s">
        <v>515</v>
      </c>
      <c r="E15" s="237"/>
      <c r="F15" s="237"/>
      <c r="G15" s="237"/>
      <c r="H15" s="237"/>
      <c r="I15" s="249" t="s">
        <v>516</v>
      </c>
      <c r="J15" s="249" t="s">
        <v>517</v>
      </c>
      <c r="K15" s="249" t="s">
        <v>518</v>
      </c>
      <c r="L15" s="193" t="s">
        <v>519</v>
      </c>
      <c r="M15" s="193"/>
      <c r="N15" s="193" t="s">
        <v>520</v>
      </c>
    </row>
    <row r="16" spans="1:14" x14ac:dyDescent="0.25">
      <c r="A16" s="249"/>
      <c r="B16" s="249"/>
      <c r="C16" s="249"/>
      <c r="D16" s="237"/>
      <c r="E16" s="237"/>
      <c r="F16" s="237"/>
      <c r="G16" s="237"/>
      <c r="H16" s="237"/>
      <c r="I16" s="249"/>
      <c r="J16" s="249"/>
      <c r="K16" s="249"/>
      <c r="L16" s="193" t="s">
        <v>521</v>
      </c>
      <c r="M16" s="193" t="s">
        <v>521</v>
      </c>
      <c r="N16" s="193"/>
    </row>
    <row r="17" spans="1:14" ht="12.75" customHeight="1" x14ac:dyDescent="0.25">
      <c r="A17" s="250" t="s">
        <v>522</v>
      </c>
      <c r="B17" s="251">
        <v>70</v>
      </c>
      <c r="C17" s="194">
        <v>1</v>
      </c>
      <c r="D17" s="235" t="s">
        <v>523</v>
      </c>
      <c r="E17" s="235"/>
      <c r="F17" s="235"/>
      <c r="G17" s="235"/>
      <c r="H17" s="235"/>
      <c r="I17" s="196">
        <v>10</v>
      </c>
      <c r="J17" s="194"/>
      <c r="K17" s="194"/>
      <c r="L17" s="194"/>
      <c r="M17" s="194"/>
      <c r="N17" s="194"/>
    </row>
    <row r="18" spans="1:14" ht="12.75" customHeight="1" x14ac:dyDescent="0.25">
      <c r="A18" s="250"/>
      <c r="B18" s="251"/>
      <c r="C18" s="194">
        <v>2</v>
      </c>
      <c r="D18" s="235" t="s">
        <v>524</v>
      </c>
      <c r="E18" s="235"/>
      <c r="F18" s="235"/>
      <c r="G18" s="235"/>
      <c r="H18" s="235"/>
      <c r="I18" s="196">
        <v>10</v>
      </c>
      <c r="J18" s="194"/>
      <c r="K18" s="194"/>
      <c r="L18" s="194"/>
      <c r="M18" s="194"/>
      <c r="N18" s="194"/>
    </row>
    <row r="19" spans="1:14" ht="12.75" customHeight="1" x14ac:dyDescent="0.25">
      <c r="A19" s="250"/>
      <c r="B19" s="251"/>
      <c r="C19" s="194">
        <v>3</v>
      </c>
      <c r="D19" s="235" t="s">
        <v>525</v>
      </c>
      <c r="E19" s="235"/>
      <c r="F19" s="235"/>
      <c r="G19" s="235"/>
      <c r="H19" s="235"/>
      <c r="I19" s="196">
        <v>10</v>
      </c>
      <c r="J19" s="194"/>
      <c r="K19" s="194"/>
      <c r="L19" s="194"/>
      <c r="M19" s="194"/>
      <c r="N19" s="194"/>
    </row>
    <row r="20" spans="1:14" ht="12.75" customHeight="1" x14ac:dyDescent="0.25">
      <c r="A20" s="250"/>
      <c r="B20" s="251"/>
      <c r="C20" s="194">
        <v>4</v>
      </c>
      <c r="D20" s="235" t="s">
        <v>526</v>
      </c>
      <c r="E20" s="235"/>
      <c r="F20" s="235"/>
      <c r="G20" s="235"/>
      <c r="H20" s="235"/>
      <c r="I20" s="196">
        <v>5</v>
      </c>
      <c r="J20" s="194"/>
      <c r="K20" s="194"/>
      <c r="L20" s="194"/>
      <c r="M20" s="194"/>
      <c r="N20" s="194"/>
    </row>
    <row r="21" spans="1:14" ht="12.75" customHeight="1" x14ac:dyDescent="0.25">
      <c r="A21" s="250"/>
      <c r="B21" s="251"/>
      <c r="C21" s="194">
        <v>5</v>
      </c>
      <c r="D21" s="235" t="s">
        <v>527</v>
      </c>
      <c r="E21" s="235"/>
      <c r="F21" s="235"/>
      <c r="G21" s="235"/>
      <c r="H21" s="235"/>
      <c r="I21" s="196">
        <v>5</v>
      </c>
      <c r="J21" s="194"/>
      <c r="K21" s="194"/>
      <c r="L21" s="194"/>
      <c r="M21" s="194"/>
      <c r="N21" s="194"/>
    </row>
    <row r="22" spans="1:14" ht="12.75" customHeight="1" x14ac:dyDescent="0.25">
      <c r="A22" s="250"/>
      <c r="B22" s="251"/>
      <c r="C22" s="194">
        <v>6</v>
      </c>
      <c r="D22" s="235" t="s">
        <v>528</v>
      </c>
      <c r="E22" s="235"/>
      <c r="F22" s="235"/>
      <c r="G22" s="235"/>
      <c r="H22" s="235"/>
      <c r="I22" s="196">
        <v>5</v>
      </c>
      <c r="J22" s="194"/>
      <c r="K22" s="194"/>
      <c r="L22" s="194"/>
      <c r="M22" s="194"/>
      <c r="N22" s="194"/>
    </row>
    <row r="23" spans="1:14" ht="12.75" customHeight="1" x14ac:dyDescent="0.25">
      <c r="A23" s="250"/>
      <c r="B23" s="251"/>
      <c r="C23" s="194">
        <v>7</v>
      </c>
      <c r="D23" s="235" t="s">
        <v>529</v>
      </c>
      <c r="E23" s="235"/>
      <c r="F23" s="235"/>
      <c r="G23" s="235"/>
      <c r="H23" s="235"/>
      <c r="I23" s="196">
        <v>5</v>
      </c>
      <c r="J23" s="194"/>
      <c r="K23" s="194"/>
      <c r="L23" s="194"/>
      <c r="M23" s="194"/>
      <c r="N23" s="194"/>
    </row>
    <row r="24" spans="1:14" ht="12.75" customHeight="1" x14ac:dyDescent="0.25">
      <c r="A24" s="250"/>
      <c r="B24" s="251"/>
      <c r="C24" s="194">
        <v>8</v>
      </c>
      <c r="D24" s="235" t="s">
        <v>530</v>
      </c>
      <c r="E24" s="235"/>
      <c r="F24" s="235"/>
      <c r="G24" s="235"/>
      <c r="H24" s="235"/>
      <c r="I24" s="196">
        <v>5</v>
      </c>
      <c r="J24" s="194"/>
      <c r="K24" s="194"/>
      <c r="L24" s="194"/>
      <c r="M24" s="194"/>
      <c r="N24" s="194"/>
    </row>
    <row r="25" spans="1:14" ht="12.75" customHeight="1" x14ac:dyDescent="0.25">
      <c r="A25" s="250"/>
      <c r="B25" s="251"/>
      <c r="C25" s="194">
        <v>9</v>
      </c>
      <c r="D25" s="235" t="s">
        <v>531</v>
      </c>
      <c r="E25" s="235"/>
      <c r="F25" s="235"/>
      <c r="G25" s="235"/>
      <c r="H25" s="235"/>
      <c r="I25" s="196">
        <v>5</v>
      </c>
      <c r="J25" s="194"/>
      <c r="K25" s="194"/>
      <c r="L25" s="194"/>
      <c r="M25" s="194"/>
      <c r="N25" s="194"/>
    </row>
    <row r="26" spans="1:14" ht="12.75" customHeight="1" x14ac:dyDescent="0.25">
      <c r="A26" s="250"/>
      <c r="B26" s="251"/>
      <c r="C26" s="194">
        <v>10</v>
      </c>
      <c r="D26" s="235" t="s">
        <v>532</v>
      </c>
      <c r="E26" s="235"/>
      <c r="F26" s="235"/>
      <c r="G26" s="235"/>
      <c r="H26" s="235"/>
      <c r="I26" s="196">
        <v>10</v>
      </c>
      <c r="J26" s="194"/>
      <c r="K26" s="194"/>
      <c r="L26" s="194"/>
      <c r="M26" s="194"/>
      <c r="N26" s="194"/>
    </row>
    <row r="27" spans="1:14" ht="45" customHeight="1" x14ac:dyDescent="0.25">
      <c r="A27" s="250" t="s">
        <v>533</v>
      </c>
      <c r="B27" s="251">
        <v>10</v>
      </c>
      <c r="C27" s="194">
        <v>11</v>
      </c>
      <c r="D27" s="235" t="s">
        <v>534</v>
      </c>
      <c r="E27" s="235"/>
      <c r="F27" s="235"/>
      <c r="G27" s="235"/>
      <c r="H27" s="235"/>
      <c r="I27" s="196">
        <v>5</v>
      </c>
      <c r="J27" s="194"/>
      <c r="K27" s="194"/>
      <c r="L27" s="194"/>
      <c r="M27" s="194"/>
      <c r="N27" s="194"/>
    </row>
    <row r="28" spans="1:14" ht="30" customHeight="1" x14ac:dyDescent="0.25">
      <c r="A28" s="250"/>
      <c r="B28" s="251"/>
      <c r="C28" s="194">
        <v>12</v>
      </c>
      <c r="D28" s="235" t="s">
        <v>535</v>
      </c>
      <c r="E28" s="235"/>
      <c r="F28" s="235"/>
      <c r="G28" s="235"/>
      <c r="H28" s="235"/>
      <c r="I28" s="196">
        <v>3</v>
      </c>
      <c r="J28" s="194"/>
      <c r="K28" s="194"/>
      <c r="L28" s="194"/>
      <c r="M28" s="194"/>
      <c r="N28" s="194"/>
    </row>
    <row r="29" spans="1:14" ht="31.5" customHeight="1" x14ac:dyDescent="0.25">
      <c r="A29" s="250"/>
      <c r="B29" s="251"/>
      <c r="C29" s="194">
        <v>13</v>
      </c>
      <c r="D29" s="235" t="s">
        <v>536</v>
      </c>
      <c r="E29" s="235"/>
      <c r="F29" s="235"/>
      <c r="G29" s="235"/>
      <c r="H29" s="235"/>
      <c r="I29" s="196">
        <v>2</v>
      </c>
      <c r="J29" s="194"/>
      <c r="K29" s="194"/>
      <c r="L29" s="194"/>
      <c r="M29" s="194"/>
      <c r="N29" s="194"/>
    </row>
    <row r="30" spans="1:14" ht="39.75" customHeight="1" x14ac:dyDescent="0.25">
      <c r="A30" s="250" t="s">
        <v>537</v>
      </c>
      <c r="B30" s="251">
        <v>10</v>
      </c>
      <c r="C30" s="194">
        <v>14</v>
      </c>
      <c r="D30" s="235" t="s">
        <v>538</v>
      </c>
      <c r="E30" s="235"/>
      <c r="F30" s="235"/>
      <c r="G30" s="235"/>
      <c r="H30" s="235"/>
      <c r="I30" s="196">
        <v>3</v>
      </c>
      <c r="J30" s="194"/>
      <c r="K30" s="194"/>
      <c r="L30" s="194"/>
      <c r="M30" s="194"/>
      <c r="N30" s="194"/>
    </row>
    <row r="31" spans="1:14" ht="30.75" customHeight="1" x14ac:dyDescent="0.25">
      <c r="A31" s="250"/>
      <c r="B31" s="251"/>
      <c r="C31" s="194">
        <v>15</v>
      </c>
      <c r="D31" s="235" t="s">
        <v>539</v>
      </c>
      <c r="E31" s="235"/>
      <c r="F31" s="235"/>
      <c r="G31" s="235"/>
      <c r="H31" s="235"/>
      <c r="I31" s="196">
        <v>2</v>
      </c>
      <c r="J31" s="194"/>
      <c r="K31" s="194"/>
      <c r="L31" s="194"/>
      <c r="M31" s="194"/>
      <c r="N31" s="194"/>
    </row>
    <row r="32" spans="1:14" ht="27.75" customHeight="1" x14ac:dyDescent="0.25">
      <c r="A32" s="250"/>
      <c r="B32" s="251"/>
      <c r="C32" s="194">
        <v>16</v>
      </c>
      <c r="D32" s="235" t="s">
        <v>540</v>
      </c>
      <c r="E32" s="235"/>
      <c r="F32" s="235"/>
      <c r="G32" s="235"/>
      <c r="H32" s="235"/>
      <c r="I32" s="196">
        <v>5</v>
      </c>
      <c r="J32" s="194"/>
      <c r="K32" s="194"/>
      <c r="L32" s="194"/>
      <c r="M32" s="194"/>
      <c r="N32" s="194"/>
    </row>
    <row r="33" spans="1:14" ht="37.5" customHeight="1" x14ac:dyDescent="0.25">
      <c r="A33" s="194" t="s">
        <v>541</v>
      </c>
      <c r="B33" s="196">
        <v>10</v>
      </c>
      <c r="C33" s="194">
        <v>17</v>
      </c>
      <c r="D33" s="235" t="s">
        <v>542</v>
      </c>
      <c r="E33" s="235"/>
      <c r="F33" s="235"/>
      <c r="G33" s="235"/>
      <c r="H33" s="235"/>
      <c r="I33" s="196">
        <v>10</v>
      </c>
      <c r="J33" s="194"/>
      <c r="K33" s="194"/>
      <c r="L33" s="194"/>
      <c r="M33" s="194"/>
      <c r="N33" s="194"/>
    </row>
    <row r="34" spans="1:14" x14ac:dyDescent="0.25">
      <c r="A34" s="194"/>
      <c r="B34" s="196">
        <v>100</v>
      </c>
      <c r="C34" s="194"/>
      <c r="D34" s="235"/>
      <c r="E34" s="235"/>
      <c r="F34" s="235"/>
      <c r="G34" s="235"/>
      <c r="H34" s="235"/>
      <c r="I34" s="196">
        <v>100</v>
      </c>
      <c r="J34" s="194"/>
      <c r="K34" s="194"/>
      <c r="L34" s="194"/>
      <c r="M34" s="194"/>
      <c r="N34" s="194"/>
    </row>
    <row r="35" spans="1:14" x14ac:dyDescent="0.25">
      <c r="A35" s="115"/>
    </row>
    <row r="36" spans="1:14" x14ac:dyDescent="0.25">
      <c r="A36" s="130" t="s">
        <v>668</v>
      </c>
      <c r="B36" s="130" t="s">
        <v>543</v>
      </c>
      <c r="C36" s="9"/>
      <c r="D36" s="9"/>
      <c r="E36" s="9"/>
      <c r="F36" s="130" t="s">
        <v>681</v>
      </c>
      <c r="G36" s="9"/>
      <c r="H36" s="9"/>
    </row>
    <row r="37" spans="1:14" ht="8.25" customHeight="1" x14ac:dyDescent="0.25">
      <c r="A37" s="189"/>
    </row>
    <row r="38" spans="1:14" ht="15.75" customHeight="1" x14ac:dyDescent="0.25">
      <c r="A38" s="259" t="s">
        <v>683</v>
      </c>
      <c r="B38" s="236"/>
      <c r="C38" s="236"/>
      <c r="D38" s="236"/>
      <c r="E38" s="236"/>
      <c r="F38" s="236"/>
      <c r="G38" s="236"/>
      <c r="H38" s="236"/>
      <c r="I38" s="236"/>
      <c r="J38" s="236"/>
      <c r="K38" s="236"/>
      <c r="L38" s="236"/>
      <c r="M38" s="236"/>
      <c r="N38" s="236"/>
    </row>
    <row r="39" spans="1:14" ht="28.5" customHeight="1" x14ac:dyDescent="0.25">
      <c r="A39" s="237" t="s">
        <v>544</v>
      </c>
      <c r="B39" s="238" t="s">
        <v>545</v>
      </c>
      <c r="C39" s="238"/>
      <c r="D39" s="238"/>
      <c r="E39" s="238"/>
      <c r="F39" s="238"/>
      <c r="G39" s="238"/>
      <c r="H39" s="237" t="s">
        <v>514</v>
      </c>
      <c r="I39" s="252" t="s">
        <v>546</v>
      </c>
      <c r="J39" s="253"/>
      <c r="K39" s="253"/>
      <c r="L39" s="254"/>
      <c r="M39" s="198" t="s">
        <v>547</v>
      </c>
      <c r="N39" s="198" t="s">
        <v>548</v>
      </c>
    </row>
    <row r="40" spans="1:14" x14ac:dyDescent="0.25">
      <c r="A40" s="237"/>
      <c r="B40" s="238"/>
      <c r="C40" s="238"/>
      <c r="D40" s="238"/>
      <c r="E40" s="238"/>
      <c r="F40" s="238"/>
      <c r="G40" s="238"/>
      <c r="H40" s="237"/>
      <c r="I40" s="199" t="s">
        <v>549</v>
      </c>
      <c r="J40" s="199" t="s">
        <v>550</v>
      </c>
      <c r="K40" s="198" t="s">
        <v>551</v>
      </c>
      <c r="L40" s="198" t="s">
        <v>552</v>
      </c>
      <c r="M40" s="198" t="s">
        <v>553</v>
      </c>
      <c r="N40" s="198"/>
    </row>
    <row r="41" spans="1:14" ht="12.75" customHeight="1" x14ac:dyDescent="0.25">
      <c r="A41" s="202">
        <v>1</v>
      </c>
      <c r="B41" s="235" t="s">
        <v>554</v>
      </c>
      <c r="C41" s="235"/>
      <c r="D41" s="235"/>
      <c r="E41" s="235"/>
      <c r="F41" s="235"/>
      <c r="G41" s="235"/>
      <c r="H41" s="201"/>
      <c r="I41" s="196"/>
      <c r="J41" s="196"/>
      <c r="K41" s="196"/>
      <c r="L41" s="196"/>
      <c r="M41" s="196"/>
      <c r="N41" s="196"/>
    </row>
    <row r="42" spans="1:14" ht="12.75" customHeight="1" x14ac:dyDescent="0.25">
      <c r="A42" s="202">
        <v>1.1000000000000001</v>
      </c>
      <c r="B42" s="235" t="s">
        <v>555</v>
      </c>
      <c r="C42" s="235"/>
      <c r="D42" s="235"/>
      <c r="E42" s="235"/>
      <c r="F42" s="235"/>
      <c r="G42" s="235"/>
      <c r="H42" s="196"/>
      <c r="I42" s="196"/>
      <c r="J42" s="196"/>
      <c r="K42" s="196"/>
      <c r="L42" s="196"/>
      <c r="M42" s="196"/>
      <c r="N42" s="196"/>
    </row>
    <row r="43" spans="1:14" ht="12.75" customHeight="1" x14ac:dyDescent="0.25">
      <c r="A43" s="202">
        <v>1.2</v>
      </c>
      <c r="B43" s="235" t="s">
        <v>556</v>
      </c>
      <c r="C43" s="235"/>
      <c r="D43" s="235"/>
      <c r="E43" s="235"/>
      <c r="F43" s="235"/>
      <c r="G43" s="235"/>
      <c r="H43" s="196"/>
      <c r="I43" s="196"/>
      <c r="J43" s="196"/>
      <c r="K43" s="196"/>
      <c r="L43" s="196"/>
      <c r="M43" s="196"/>
      <c r="N43" s="196"/>
    </row>
    <row r="44" spans="1:14" ht="12.75" customHeight="1" x14ac:dyDescent="0.25">
      <c r="A44" s="202">
        <v>1.3</v>
      </c>
      <c r="B44" s="235" t="s">
        <v>557</v>
      </c>
      <c r="C44" s="235"/>
      <c r="D44" s="235"/>
      <c r="E44" s="235"/>
      <c r="F44" s="235"/>
      <c r="G44" s="235"/>
      <c r="H44" s="196"/>
      <c r="I44" s="196"/>
      <c r="J44" s="196"/>
      <c r="K44" s="196"/>
      <c r="L44" s="196"/>
      <c r="M44" s="196"/>
      <c r="N44" s="196"/>
    </row>
    <row r="45" spans="1:14" ht="12.75" customHeight="1" x14ac:dyDescent="0.25">
      <c r="A45" s="202">
        <v>1.4</v>
      </c>
      <c r="B45" s="235" t="s">
        <v>558</v>
      </c>
      <c r="C45" s="235"/>
      <c r="D45" s="235"/>
      <c r="E45" s="235"/>
      <c r="F45" s="235"/>
      <c r="G45" s="235"/>
      <c r="H45" s="196"/>
      <c r="I45" s="196"/>
      <c r="J45" s="196"/>
      <c r="K45" s="196"/>
      <c r="L45" s="196"/>
      <c r="M45" s="196"/>
      <c r="N45" s="196"/>
    </row>
    <row r="46" spans="1:14" ht="12.75" customHeight="1" x14ac:dyDescent="0.25">
      <c r="A46" s="202">
        <v>1.5</v>
      </c>
      <c r="B46" s="235" t="s">
        <v>559</v>
      </c>
      <c r="C46" s="235"/>
      <c r="D46" s="235"/>
      <c r="E46" s="235"/>
      <c r="F46" s="235"/>
      <c r="G46" s="235"/>
      <c r="H46" s="196"/>
      <c r="I46" s="196"/>
      <c r="J46" s="196"/>
      <c r="K46" s="196"/>
      <c r="L46" s="196"/>
      <c r="M46" s="196"/>
      <c r="N46" s="196"/>
    </row>
    <row r="47" spans="1:14" ht="12.75" customHeight="1" x14ac:dyDescent="0.25">
      <c r="A47" s="202">
        <v>1.6</v>
      </c>
      <c r="B47" s="235" t="s">
        <v>560</v>
      </c>
      <c r="C47" s="235"/>
      <c r="D47" s="235"/>
      <c r="E47" s="235"/>
      <c r="F47" s="235"/>
      <c r="G47" s="235"/>
      <c r="H47" s="196"/>
      <c r="I47" s="196"/>
      <c r="J47" s="196"/>
      <c r="K47" s="196"/>
      <c r="L47" s="196"/>
      <c r="M47" s="196"/>
      <c r="N47" s="196"/>
    </row>
    <row r="48" spans="1:14" ht="12.75" customHeight="1" x14ac:dyDescent="0.25">
      <c r="A48" s="202">
        <v>1.7</v>
      </c>
      <c r="B48" s="235" t="s">
        <v>561</v>
      </c>
      <c r="C48" s="235"/>
      <c r="D48" s="235"/>
      <c r="E48" s="235"/>
      <c r="F48" s="235"/>
      <c r="G48" s="235"/>
      <c r="H48" s="196"/>
      <c r="I48" s="196"/>
      <c r="J48" s="196"/>
      <c r="K48" s="196"/>
      <c r="L48" s="196"/>
      <c r="M48" s="196"/>
      <c r="N48" s="196"/>
    </row>
    <row r="49" spans="1:14" ht="12.75" customHeight="1" x14ac:dyDescent="0.25">
      <c r="A49" s="202">
        <v>1.8</v>
      </c>
      <c r="B49" s="235" t="s">
        <v>562</v>
      </c>
      <c r="C49" s="235"/>
      <c r="D49" s="235"/>
      <c r="E49" s="235"/>
      <c r="F49" s="235"/>
      <c r="G49" s="235"/>
      <c r="H49" s="196"/>
      <c r="I49" s="196"/>
      <c r="J49" s="196"/>
      <c r="K49" s="196"/>
      <c r="L49" s="196"/>
      <c r="M49" s="196"/>
      <c r="N49" s="196"/>
    </row>
    <row r="50" spans="1:14" ht="12.75" customHeight="1" x14ac:dyDescent="0.25">
      <c r="A50" s="202">
        <v>1.9</v>
      </c>
      <c r="B50" s="235" t="s">
        <v>563</v>
      </c>
      <c r="C50" s="235"/>
      <c r="D50" s="235"/>
      <c r="E50" s="235"/>
      <c r="F50" s="235"/>
      <c r="G50" s="235"/>
      <c r="H50" s="196"/>
      <c r="I50" s="196"/>
      <c r="J50" s="196"/>
      <c r="K50" s="196"/>
      <c r="L50" s="196"/>
      <c r="M50" s="196"/>
      <c r="N50" s="196"/>
    </row>
    <row r="51" spans="1:14" ht="12.75" customHeight="1" x14ac:dyDescent="0.25">
      <c r="A51" s="202">
        <v>1.1000000000000001</v>
      </c>
      <c r="B51" s="235" t="s">
        <v>564</v>
      </c>
      <c r="C51" s="235"/>
      <c r="D51" s="235"/>
      <c r="E51" s="235"/>
      <c r="F51" s="235"/>
      <c r="G51" s="235"/>
      <c r="H51" s="196"/>
      <c r="I51" s="196"/>
      <c r="J51" s="196"/>
      <c r="K51" s="196"/>
      <c r="L51" s="196"/>
      <c r="M51" s="196"/>
      <c r="N51" s="196"/>
    </row>
    <row r="52" spans="1:14" ht="12.75" customHeight="1" x14ac:dyDescent="0.25">
      <c r="A52" s="202">
        <v>1.1100000000000001</v>
      </c>
      <c r="B52" s="235" t="s">
        <v>565</v>
      </c>
      <c r="C52" s="235"/>
      <c r="D52" s="235"/>
      <c r="E52" s="235"/>
      <c r="F52" s="235"/>
      <c r="G52" s="235"/>
      <c r="H52" s="196"/>
      <c r="I52" s="196"/>
      <c r="J52" s="196"/>
      <c r="K52" s="196"/>
      <c r="L52" s="196"/>
      <c r="M52" s="196"/>
      <c r="N52" s="196"/>
    </row>
    <row r="53" spans="1:14" ht="12.75" customHeight="1" x14ac:dyDescent="0.25">
      <c r="A53" s="202">
        <v>2</v>
      </c>
      <c r="B53" s="235" t="s">
        <v>566</v>
      </c>
      <c r="C53" s="235"/>
      <c r="D53" s="235"/>
      <c r="E53" s="235"/>
      <c r="F53" s="235"/>
      <c r="G53" s="235"/>
      <c r="H53" s="196"/>
      <c r="I53" s="196"/>
      <c r="J53" s="196"/>
      <c r="K53" s="196"/>
      <c r="L53" s="196"/>
      <c r="M53" s="196"/>
      <c r="N53" s="196"/>
    </row>
    <row r="54" spans="1:14" ht="12.75" customHeight="1" x14ac:dyDescent="0.25">
      <c r="A54" s="202">
        <v>2.1</v>
      </c>
      <c r="B54" s="235" t="s">
        <v>567</v>
      </c>
      <c r="C54" s="235"/>
      <c r="D54" s="235"/>
      <c r="E54" s="235"/>
      <c r="F54" s="235"/>
      <c r="G54" s="235"/>
      <c r="H54" s="196"/>
      <c r="I54" s="196"/>
      <c r="J54" s="196"/>
      <c r="K54" s="196"/>
      <c r="L54" s="196"/>
      <c r="M54" s="196"/>
      <c r="N54" s="196"/>
    </row>
    <row r="55" spans="1:14" ht="12.75" customHeight="1" x14ac:dyDescent="0.25">
      <c r="A55" s="202">
        <v>2.2000000000000002</v>
      </c>
      <c r="B55" s="235" t="s">
        <v>568</v>
      </c>
      <c r="C55" s="235"/>
      <c r="D55" s="235"/>
      <c r="E55" s="235"/>
      <c r="F55" s="235"/>
      <c r="G55" s="235"/>
      <c r="H55" s="196"/>
      <c r="I55" s="196"/>
      <c r="J55" s="196"/>
      <c r="K55" s="196"/>
      <c r="L55" s="196"/>
      <c r="M55" s="196"/>
      <c r="N55" s="196"/>
    </row>
    <row r="56" spans="1:14" ht="12.75" customHeight="1" x14ac:dyDescent="0.25">
      <c r="A56" s="202">
        <v>2.2999999999999998</v>
      </c>
      <c r="B56" s="235" t="s">
        <v>569</v>
      </c>
      <c r="C56" s="235"/>
      <c r="D56" s="235"/>
      <c r="E56" s="235"/>
      <c r="F56" s="235"/>
      <c r="G56" s="235"/>
      <c r="H56" s="196"/>
      <c r="I56" s="196"/>
      <c r="J56" s="196"/>
      <c r="K56" s="196"/>
      <c r="L56" s="196"/>
      <c r="M56" s="196"/>
      <c r="N56" s="196"/>
    </row>
    <row r="57" spans="1:14" ht="12.75" customHeight="1" x14ac:dyDescent="0.25">
      <c r="A57" s="202">
        <v>2.4</v>
      </c>
      <c r="B57" s="235" t="s">
        <v>570</v>
      </c>
      <c r="C57" s="235"/>
      <c r="D57" s="235"/>
      <c r="E57" s="235"/>
      <c r="F57" s="235"/>
      <c r="G57" s="235"/>
      <c r="H57" s="196"/>
      <c r="I57" s="196"/>
      <c r="J57" s="196"/>
      <c r="K57" s="196"/>
      <c r="L57" s="196"/>
      <c r="M57" s="196"/>
      <c r="N57" s="196"/>
    </row>
    <row r="58" spans="1:14" ht="12.75" customHeight="1" x14ac:dyDescent="0.25">
      <c r="A58" s="202">
        <v>2.5</v>
      </c>
      <c r="B58" s="235" t="s">
        <v>571</v>
      </c>
      <c r="C58" s="235"/>
      <c r="D58" s="235"/>
      <c r="E58" s="235"/>
      <c r="F58" s="235"/>
      <c r="G58" s="235"/>
      <c r="H58" s="196"/>
      <c r="I58" s="196"/>
      <c r="J58" s="196"/>
      <c r="K58" s="196"/>
      <c r="L58" s="196"/>
      <c r="M58" s="196"/>
      <c r="N58" s="196"/>
    </row>
    <row r="59" spans="1:14" ht="12.75" customHeight="1" x14ac:dyDescent="0.25">
      <c r="A59" s="202">
        <v>2.6</v>
      </c>
      <c r="B59" s="235" t="s">
        <v>572</v>
      </c>
      <c r="C59" s="235"/>
      <c r="D59" s="235"/>
      <c r="E59" s="235"/>
      <c r="F59" s="235"/>
      <c r="G59" s="235"/>
      <c r="H59" s="196"/>
      <c r="I59" s="196"/>
      <c r="J59" s="196"/>
      <c r="K59" s="196"/>
      <c r="L59" s="196"/>
      <c r="M59" s="196"/>
      <c r="N59" s="196"/>
    </row>
    <row r="60" spans="1:14" ht="12.75" customHeight="1" x14ac:dyDescent="0.25">
      <c r="A60" s="202">
        <v>2.7</v>
      </c>
      <c r="B60" s="235" t="s">
        <v>573</v>
      </c>
      <c r="C60" s="235"/>
      <c r="D60" s="235"/>
      <c r="E60" s="235"/>
      <c r="F60" s="235"/>
      <c r="G60" s="235"/>
      <c r="H60" s="196"/>
      <c r="I60" s="196"/>
      <c r="J60" s="196"/>
      <c r="K60" s="196"/>
      <c r="L60" s="196"/>
      <c r="M60" s="196"/>
      <c r="N60" s="196"/>
    </row>
    <row r="61" spans="1:14" ht="12.75" customHeight="1" x14ac:dyDescent="0.25">
      <c r="A61" s="202">
        <v>2.8</v>
      </c>
      <c r="B61" s="235" t="s">
        <v>574</v>
      </c>
      <c r="C61" s="235"/>
      <c r="D61" s="235"/>
      <c r="E61" s="235"/>
      <c r="F61" s="235"/>
      <c r="G61" s="235"/>
      <c r="H61" s="196"/>
      <c r="I61" s="196"/>
      <c r="J61" s="196"/>
      <c r="K61" s="196"/>
      <c r="L61" s="196"/>
      <c r="M61" s="196"/>
      <c r="N61" s="196"/>
    </row>
    <row r="62" spans="1:14" ht="12.75" customHeight="1" x14ac:dyDescent="0.25">
      <c r="A62" s="202">
        <v>2.9</v>
      </c>
      <c r="B62" s="235" t="s">
        <v>575</v>
      </c>
      <c r="C62" s="235"/>
      <c r="D62" s="235"/>
      <c r="E62" s="235"/>
      <c r="F62" s="235"/>
      <c r="G62" s="235"/>
      <c r="H62" s="196"/>
      <c r="I62" s="196"/>
      <c r="J62" s="196"/>
      <c r="K62" s="196"/>
      <c r="L62" s="196"/>
      <c r="M62" s="196"/>
      <c r="N62" s="196"/>
    </row>
    <row r="63" spans="1:14" ht="12.75" customHeight="1" x14ac:dyDescent="0.25">
      <c r="A63" s="202">
        <v>2.1</v>
      </c>
      <c r="B63" s="235" t="s">
        <v>576</v>
      </c>
      <c r="C63" s="235"/>
      <c r="D63" s="235"/>
      <c r="E63" s="235"/>
      <c r="F63" s="235"/>
      <c r="G63" s="235"/>
      <c r="H63" s="196"/>
      <c r="I63" s="196"/>
      <c r="J63" s="196"/>
      <c r="K63" s="196"/>
      <c r="L63" s="196"/>
      <c r="M63" s="196"/>
      <c r="N63" s="196"/>
    </row>
    <row r="64" spans="1:14" ht="12.75" customHeight="1" x14ac:dyDescent="0.25">
      <c r="A64" s="202">
        <v>2.11</v>
      </c>
      <c r="B64" s="235" t="s">
        <v>577</v>
      </c>
      <c r="C64" s="235"/>
      <c r="D64" s="235"/>
      <c r="E64" s="235"/>
      <c r="F64" s="235"/>
      <c r="G64" s="235"/>
      <c r="H64" s="196"/>
      <c r="I64" s="196"/>
      <c r="J64" s="196"/>
      <c r="K64" s="196"/>
      <c r="L64" s="196"/>
      <c r="M64" s="196"/>
      <c r="N64" s="196"/>
    </row>
    <row r="65" spans="1:14" ht="12.75" customHeight="1" x14ac:dyDescent="0.25">
      <c r="A65" s="202" t="s">
        <v>578</v>
      </c>
      <c r="B65" s="235"/>
      <c r="C65" s="235"/>
      <c r="D65" s="235"/>
      <c r="E65" s="235"/>
      <c r="F65" s="235"/>
      <c r="G65" s="235"/>
      <c r="H65" s="200">
        <v>1</v>
      </c>
      <c r="I65" s="196"/>
      <c r="J65" s="196"/>
      <c r="K65" s="196"/>
      <c r="L65" s="196"/>
      <c r="M65" s="196"/>
      <c r="N65" s="196"/>
    </row>
    <row r="66" spans="1:14" ht="15.75" x14ac:dyDescent="0.25">
      <c r="A66" s="189"/>
    </row>
    <row r="68" spans="1:14" ht="15.75" x14ac:dyDescent="0.25">
      <c r="A68" s="189"/>
    </row>
    <row r="69" spans="1:14" ht="15.75" x14ac:dyDescent="0.25">
      <c r="A69" s="189"/>
    </row>
    <row r="70" spans="1:14" ht="20.25" customHeight="1" x14ac:dyDescent="0.25">
      <c r="A70" s="238" t="s">
        <v>590</v>
      </c>
      <c r="B70" s="238"/>
      <c r="C70" s="238"/>
      <c r="D70" s="238"/>
      <c r="E70" s="238"/>
      <c r="F70" s="238"/>
      <c r="G70" s="238"/>
      <c r="H70" s="238"/>
      <c r="I70" s="238"/>
      <c r="J70" s="238"/>
      <c r="K70" s="238"/>
      <c r="L70" s="238"/>
      <c r="M70" s="238"/>
      <c r="N70" s="238"/>
    </row>
    <row r="71" spans="1:14" ht="18.75" customHeight="1" x14ac:dyDescent="0.25">
      <c r="A71" s="238" t="s">
        <v>688</v>
      </c>
      <c r="B71" s="238"/>
      <c r="C71" s="238"/>
      <c r="D71" s="238"/>
      <c r="E71" s="238"/>
      <c r="F71" s="238"/>
      <c r="G71" s="238"/>
      <c r="H71" s="238"/>
      <c r="I71" s="238"/>
      <c r="J71" s="238"/>
      <c r="K71" s="238"/>
      <c r="L71" s="238"/>
      <c r="M71" s="238"/>
      <c r="N71" s="238"/>
    </row>
    <row r="72" spans="1:14" ht="21" customHeight="1" x14ac:dyDescent="0.25">
      <c r="A72" s="238" t="s">
        <v>686</v>
      </c>
      <c r="B72" s="238"/>
      <c r="C72" s="238"/>
      <c r="D72" s="238"/>
      <c r="E72" s="238"/>
      <c r="F72" s="238"/>
      <c r="G72" s="238"/>
      <c r="H72" s="238"/>
      <c r="I72" s="238"/>
      <c r="J72" s="238"/>
      <c r="K72" s="238"/>
      <c r="L72" s="238"/>
      <c r="M72" s="238"/>
      <c r="N72" s="238"/>
    </row>
    <row r="73" spans="1:14" ht="33" customHeight="1" x14ac:dyDescent="0.25">
      <c r="A73" s="232" t="s">
        <v>591</v>
      </c>
      <c r="B73" s="233"/>
      <c r="C73" s="233"/>
      <c r="D73" s="233"/>
      <c r="E73" s="233"/>
      <c r="F73" s="233"/>
      <c r="G73" s="233"/>
      <c r="H73" s="233"/>
      <c r="I73" s="233"/>
      <c r="J73" s="233"/>
      <c r="K73" s="233"/>
      <c r="L73" s="233"/>
      <c r="M73" s="233"/>
      <c r="N73" s="234"/>
    </row>
    <row r="74" spans="1:14" ht="12.75" customHeight="1" x14ac:dyDescent="0.25">
      <c r="A74" s="246" t="s">
        <v>579</v>
      </c>
      <c r="B74" s="247"/>
      <c r="C74" s="247"/>
      <c r="D74" s="247"/>
      <c r="E74" s="247"/>
      <c r="F74" s="247"/>
      <c r="G74" s="247"/>
      <c r="H74" s="247"/>
      <c r="I74" s="247"/>
      <c r="J74" s="247"/>
      <c r="K74" s="247"/>
      <c r="L74" s="247"/>
      <c r="M74" s="247"/>
      <c r="N74" s="248"/>
    </row>
    <row r="75" spans="1:14" ht="12.75" customHeight="1" x14ac:dyDescent="0.25">
      <c r="A75" s="240" t="s">
        <v>592</v>
      </c>
      <c r="B75" s="241"/>
      <c r="C75" s="241"/>
      <c r="D75" s="241"/>
      <c r="E75" s="241"/>
      <c r="F75" s="241"/>
      <c r="G75" s="241"/>
      <c r="H75" s="241"/>
      <c r="I75" s="241"/>
      <c r="J75" s="241"/>
      <c r="K75" s="241"/>
      <c r="L75" s="241"/>
      <c r="M75" s="241"/>
      <c r="N75" s="242"/>
    </row>
    <row r="76" spans="1:14" ht="12.75" customHeight="1" x14ac:dyDescent="0.25">
      <c r="A76" s="240" t="s">
        <v>593</v>
      </c>
      <c r="B76" s="241"/>
      <c r="C76" s="241"/>
      <c r="D76" s="241"/>
      <c r="E76" s="241"/>
      <c r="F76" s="241"/>
      <c r="G76" s="241"/>
      <c r="H76" s="241"/>
      <c r="I76" s="241"/>
      <c r="J76" s="241"/>
      <c r="K76" s="241"/>
      <c r="L76" s="241"/>
      <c r="M76" s="241"/>
      <c r="N76" s="242"/>
    </row>
    <row r="77" spans="1:14" ht="12.75" customHeight="1" x14ac:dyDescent="0.25">
      <c r="A77" s="240" t="s">
        <v>594</v>
      </c>
      <c r="B77" s="241"/>
      <c r="C77" s="241"/>
      <c r="D77" s="241"/>
      <c r="E77" s="241"/>
      <c r="F77" s="241"/>
      <c r="G77" s="241"/>
      <c r="H77" s="241"/>
      <c r="I77" s="241"/>
      <c r="J77" s="241"/>
      <c r="K77" s="241"/>
      <c r="L77" s="241"/>
      <c r="M77" s="241"/>
      <c r="N77" s="242"/>
    </row>
    <row r="78" spans="1:14" ht="12.75" customHeight="1" x14ac:dyDescent="0.25">
      <c r="A78" s="240" t="s">
        <v>595</v>
      </c>
      <c r="B78" s="241"/>
      <c r="C78" s="241"/>
      <c r="D78" s="241"/>
      <c r="E78" s="241"/>
      <c r="F78" s="241"/>
      <c r="G78" s="241"/>
      <c r="H78" s="241"/>
      <c r="I78" s="241"/>
      <c r="J78" s="241"/>
      <c r="K78" s="241"/>
      <c r="L78" s="241"/>
      <c r="M78" s="241"/>
      <c r="N78" s="242"/>
    </row>
    <row r="79" spans="1:14" ht="12.75" customHeight="1" x14ac:dyDescent="0.25">
      <c r="A79" s="240" t="s">
        <v>596</v>
      </c>
      <c r="B79" s="241"/>
      <c r="C79" s="241"/>
      <c r="D79" s="241"/>
      <c r="E79" s="241"/>
      <c r="F79" s="241"/>
      <c r="G79" s="241"/>
      <c r="H79" s="241"/>
      <c r="I79" s="241"/>
      <c r="J79" s="241"/>
      <c r="K79" s="241"/>
      <c r="L79" s="241"/>
      <c r="M79" s="241"/>
      <c r="N79" s="242"/>
    </row>
    <row r="80" spans="1:14" ht="12.75" customHeight="1" x14ac:dyDescent="0.25">
      <c r="A80" s="240" t="s">
        <v>597</v>
      </c>
      <c r="B80" s="241"/>
      <c r="C80" s="241"/>
      <c r="D80" s="241"/>
      <c r="E80" s="241"/>
      <c r="F80" s="241"/>
      <c r="G80" s="241"/>
      <c r="H80" s="241"/>
      <c r="I80" s="241"/>
      <c r="J80" s="241"/>
      <c r="K80" s="241"/>
      <c r="L80" s="241"/>
      <c r="M80" s="241"/>
      <c r="N80" s="242"/>
    </row>
    <row r="81" spans="1:14" ht="12.75" customHeight="1" x14ac:dyDescent="0.25">
      <c r="A81" s="243" t="s">
        <v>598</v>
      </c>
      <c r="B81" s="244"/>
      <c r="C81" s="244"/>
      <c r="D81" s="244"/>
      <c r="E81" s="244"/>
      <c r="F81" s="244"/>
      <c r="G81" s="244"/>
      <c r="H81" s="244"/>
      <c r="I81" s="244"/>
      <c r="J81" s="244"/>
      <c r="K81" s="244"/>
      <c r="L81" s="244"/>
      <c r="M81" s="244"/>
      <c r="N81" s="245"/>
    </row>
    <row r="82" spans="1:14" ht="15.75" x14ac:dyDescent="0.25">
      <c r="A82" s="189"/>
    </row>
    <row r="83" spans="1:14" ht="22.5" customHeight="1" x14ac:dyDescent="0.25">
      <c r="A83" s="249" t="s">
        <v>513</v>
      </c>
      <c r="B83" s="249" t="s">
        <v>581</v>
      </c>
      <c r="C83" s="238" t="s">
        <v>580</v>
      </c>
      <c r="D83" s="238"/>
      <c r="E83" s="238"/>
      <c r="F83" s="238"/>
      <c r="G83" s="238"/>
      <c r="H83" s="238"/>
      <c r="I83" s="249" t="s">
        <v>514</v>
      </c>
      <c r="J83" s="249" t="s">
        <v>599</v>
      </c>
      <c r="K83" s="249" t="s">
        <v>518</v>
      </c>
      <c r="L83" s="193" t="s">
        <v>600</v>
      </c>
      <c r="M83" s="193"/>
      <c r="N83" s="193" t="s">
        <v>601</v>
      </c>
    </row>
    <row r="84" spans="1:14" x14ac:dyDescent="0.25">
      <c r="A84" s="249"/>
      <c r="B84" s="249"/>
      <c r="C84" s="238"/>
      <c r="D84" s="238"/>
      <c r="E84" s="238"/>
      <c r="F84" s="238"/>
      <c r="G84" s="238"/>
      <c r="H84" s="238"/>
      <c r="I84" s="249"/>
      <c r="J84" s="249"/>
      <c r="K84" s="249"/>
      <c r="L84" s="193" t="s">
        <v>521</v>
      </c>
      <c r="M84" s="193" t="s">
        <v>602</v>
      </c>
      <c r="N84" s="193"/>
    </row>
    <row r="85" spans="1:14" ht="24" customHeight="1" x14ac:dyDescent="0.25">
      <c r="A85" s="256" t="s">
        <v>603</v>
      </c>
      <c r="B85" s="251">
        <v>28</v>
      </c>
      <c r="C85" s="235" t="s">
        <v>604</v>
      </c>
      <c r="D85" s="235"/>
      <c r="E85" s="235"/>
      <c r="F85" s="235"/>
      <c r="G85" s="235"/>
      <c r="H85" s="235"/>
      <c r="I85" s="196">
        <v>13</v>
      </c>
      <c r="J85" s="194"/>
      <c r="K85" s="194"/>
      <c r="L85" s="194"/>
      <c r="M85" s="194"/>
      <c r="N85" s="194"/>
    </row>
    <row r="86" spans="1:14" ht="40.5" customHeight="1" x14ac:dyDescent="0.25">
      <c r="A86" s="256"/>
      <c r="B86" s="251"/>
      <c r="C86" s="235" t="s">
        <v>605</v>
      </c>
      <c r="D86" s="235"/>
      <c r="E86" s="235"/>
      <c r="F86" s="235"/>
      <c r="G86" s="235"/>
      <c r="H86" s="235"/>
      <c r="I86" s="196">
        <v>15</v>
      </c>
      <c r="J86" s="194"/>
      <c r="K86" s="194"/>
      <c r="L86" s="194"/>
      <c r="M86" s="194"/>
      <c r="N86" s="194"/>
    </row>
    <row r="87" spans="1:14" ht="18" customHeight="1" x14ac:dyDescent="0.25">
      <c r="A87" s="256" t="s">
        <v>606</v>
      </c>
      <c r="B87" s="251">
        <v>18</v>
      </c>
      <c r="C87" s="235" t="s">
        <v>607</v>
      </c>
      <c r="D87" s="235"/>
      <c r="E87" s="235"/>
      <c r="F87" s="235"/>
      <c r="G87" s="235"/>
      <c r="H87" s="235"/>
      <c r="I87" s="196">
        <v>9</v>
      </c>
      <c r="J87" s="194"/>
      <c r="K87" s="194"/>
      <c r="L87" s="194"/>
      <c r="M87" s="194"/>
      <c r="N87" s="194"/>
    </row>
    <row r="88" spans="1:14" ht="26.25" customHeight="1" x14ac:dyDescent="0.25">
      <c r="A88" s="256"/>
      <c r="B88" s="251"/>
      <c r="C88" s="235" t="s">
        <v>608</v>
      </c>
      <c r="D88" s="235"/>
      <c r="E88" s="235"/>
      <c r="F88" s="235"/>
      <c r="G88" s="235"/>
      <c r="H88" s="235"/>
      <c r="I88" s="196">
        <v>9</v>
      </c>
      <c r="J88" s="194"/>
      <c r="K88" s="194"/>
      <c r="L88" s="194"/>
      <c r="M88" s="194"/>
      <c r="N88" s="194"/>
    </row>
    <row r="89" spans="1:14" ht="42" customHeight="1" x14ac:dyDescent="0.25">
      <c r="A89" s="203" t="s">
        <v>609</v>
      </c>
      <c r="B89" s="196">
        <v>10</v>
      </c>
      <c r="C89" s="235" t="s">
        <v>610</v>
      </c>
      <c r="D89" s="235"/>
      <c r="E89" s="235"/>
      <c r="F89" s="235"/>
      <c r="G89" s="235"/>
      <c r="H89" s="235"/>
      <c r="I89" s="196">
        <v>10</v>
      </c>
      <c r="J89" s="194"/>
      <c r="K89" s="194"/>
      <c r="L89" s="194"/>
      <c r="M89" s="194"/>
      <c r="N89" s="194"/>
    </row>
    <row r="90" spans="1:14" ht="30" customHeight="1" x14ac:dyDescent="0.25">
      <c r="A90" s="203" t="s">
        <v>611</v>
      </c>
      <c r="B90" s="196">
        <v>10</v>
      </c>
      <c r="C90" s="235" t="s">
        <v>612</v>
      </c>
      <c r="D90" s="235"/>
      <c r="E90" s="235"/>
      <c r="F90" s="235"/>
      <c r="G90" s="235"/>
      <c r="H90" s="235"/>
      <c r="I90" s="196">
        <v>10</v>
      </c>
      <c r="J90" s="194"/>
      <c r="K90" s="194"/>
      <c r="L90" s="194"/>
      <c r="M90" s="194"/>
      <c r="N90" s="194"/>
    </row>
    <row r="91" spans="1:14" ht="28.5" customHeight="1" x14ac:dyDescent="0.25">
      <c r="A91" s="203" t="s">
        <v>613</v>
      </c>
      <c r="B91" s="196">
        <v>7</v>
      </c>
      <c r="C91" s="235" t="s">
        <v>614</v>
      </c>
      <c r="D91" s="235"/>
      <c r="E91" s="235"/>
      <c r="F91" s="235"/>
      <c r="G91" s="235"/>
      <c r="H91" s="235"/>
      <c r="I91" s="196">
        <v>7</v>
      </c>
      <c r="J91" s="194"/>
      <c r="K91" s="194"/>
      <c r="L91" s="194"/>
      <c r="M91" s="194"/>
      <c r="N91" s="194"/>
    </row>
    <row r="92" spans="1:14" ht="32.25" customHeight="1" x14ac:dyDescent="0.25">
      <c r="A92" s="255" t="s">
        <v>615</v>
      </c>
      <c r="B92" s="251">
        <v>17</v>
      </c>
      <c r="C92" s="235" t="s">
        <v>616</v>
      </c>
      <c r="D92" s="235"/>
      <c r="E92" s="235"/>
      <c r="F92" s="235"/>
      <c r="G92" s="235"/>
      <c r="H92" s="235"/>
      <c r="I92" s="196">
        <v>4</v>
      </c>
      <c r="J92" s="194"/>
      <c r="K92" s="194"/>
      <c r="L92" s="194"/>
      <c r="M92" s="194"/>
      <c r="N92" s="194"/>
    </row>
    <row r="93" spans="1:14" ht="29.25" customHeight="1" x14ac:dyDescent="0.25">
      <c r="A93" s="255"/>
      <c r="B93" s="251"/>
      <c r="C93" s="235" t="s">
        <v>617</v>
      </c>
      <c r="D93" s="235"/>
      <c r="E93" s="235"/>
      <c r="F93" s="235"/>
      <c r="G93" s="235"/>
      <c r="H93" s="235"/>
      <c r="I93" s="196">
        <v>3</v>
      </c>
      <c r="J93" s="194"/>
      <c r="K93" s="194"/>
      <c r="L93" s="194"/>
      <c r="M93" s="194"/>
      <c r="N93" s="194"/>
    </row>
    <row r="94" spans="1:14" ht="42.75" customHeight="1" x14ac:dyDescent="0.25">
      <c r="A94" s="255"/>
      <c r="B94" s="251"/>
      <c r="C94" s="235" t="s">
        <v>618</v>
      </c>
      <c r="D94" s="235"/>
      <c r="E94" s="235"/>
      <c r="F94" s="235"/>
      <c r="G94" s="235"/>
      <c r="H94" s="235"/>
      <c r="I94" s="196">
        <v>7</v>
      </c>
      <c r="J94" s="194"/>
      <c r="K94" s="194"/>
      <c r="L94" s="194"/>
      <c r="M94" s="194"/>
      <c r="N94" s="194"/>
    </row>
    <row r="95" spans="1:14" ht="27" customHeight="1" x14ac:dyDescent="0.25">
      <c r="A95" s="255"/>
      <c r="B95" s="251"/>
      <c r="C95" s="235" t="s">
        <v>619</v>
      </c>
      <c r="D95" s="235"/>
      <c r="E95" s="235"/>
      <c r="F95" s="235"/>
      <c r="G95" s="235"/>
      <c r="H95" s="235"/>
      <c r="I95" s="196">
        <v>1</v>
      </c>
      <c r="J95" s="194"/>
      <c r="K95" s="194"/>
      <c r="L95" s="194"/>
      <c r="M95" s="204"/>
      <c r="N95" s="204"/>
    </row>
    <row r="96" spans="1:14" ht="31.5" customHeight="1" x14ac:dyDescent="0.25">
      <c r="A96" s="255"/>
      <c r="B96" s="251"/>
      <c r="C96" s="235" t="s">
        <v>620</v>
      </c>
      <c r="D96" s="235"/>
      <c r="E96" s="235"/>
      <c r="F96" s="235"/>
      <c r="G96" s="235"/>
      <c r="H96" s="235"/>
      <c r="I96" s="196">
        <v>2</v>
      </c>
      <c r="J96" s="194"/>
      <c r="K96" s="194"/>
      <c r="L96" s="194"/>
      <c r="M96" s="204"/>
      <c r="N96" s="204"/>
    </row>
    <row r="97" spans="1:14" ht="25.5" customHeight="1" x14ac:dyDescent="0.25">
      <c r="A97" s="256" t="s">
        <v>621</v>
      </c>
      <c r="B97" s="251">
        <v>10</v>
      </c>
      <c r="C97" s="235" t="s">
        <v>622</v>
      </c>
      <c r="D97" s="235"/>
      <c r="E97" s="235"/>
      <c r="F97" s="235"/>
      <c r="G97" s="235"/>
      <c r="H97" s="235"/>
      <c r="I97" s="196">
        <v>6</v>
      </c>
      <c r="J97" s="194"/>
      <c r="K97" s="194"/>
      <c r="L97" s="194"/>
      <c r="M97" s="194"/>
      <c r="N97" s="194"/>
    </row>
    <row r="98" spans="1:14" ht="25.5" customHeight="1" x14ac:dyDescent="0.25">
      <c r="A98" s="256"/>
      <c r="B98" s="251"/>
      <c r="C98" s="235" t="s">
        <v>623</v>
      </c>
      <c r="D98" s="235"/>
      <c r="E98" s="235"/>
      <c r="F98" s="235"/>
      <c r="G98" s="235"/>
      <c r="H98" s="235"/>
      <c r="I98" s="196">
        <v>4</v>
      </c>
      <c r="J98" s="194"/>
      <c r="K98" s="194"/>
      <c r="L98" s="194"/>
      <c r="M98" s="194"/>
      <c r="N98" s="194"/>
    </row>
    <row r="99" spans="1:14" ht="25.5" customHeight="1" x14ac:dyDescent="0.25">
      <c r="A99" s="256"/>
      <c r="B99" s="196">
        <v>100</v>
      </c>
      <c r="C99" s="235"/>
      <c r="D99" s="235"/>
      <c r="E99" s="235"/>
      <c r="F99" s="235"/>
      <c r="G99" s="235"/>
      <c r="H99" s="235"/>
      <c r="I99" s="196">
        <v>100</v>
      </c>
      <c r="J99" s="194"/>
      <c r="K99" s="194"/>
      <c r="L99" s="194"/>
      <c r="M99" s="194"/>
      <c r="N99" s="194"/>
    </row>
    <row r="100" spans="1:14" ht="25.5" customHeight="1" x14ac:dyDescent="0.25">
      <c r="A100" s="190"/>
      <c r="B100" s="190"/>
      <c r="C100" s="190"/>
      <c r="D100" s="190"/>
      <c r="E100" s="190"/>
      <c r="F100" s="190"/>
      <c r="G100" s="190"/>
      <c r="H100" s="190"/>
      <c r="I100" s="190"/>
      <c r="J100" s="190"/>
    </row>
    <row r="101" spans="1:14" ht="18" customHeight="1" x14ac:dyDescent="0.25">
      <c r="A101" s="236" t="s">
        <v>685</v>
      </c>
      <c r="B101" s="236"/>
      <c r="C101" s="236"/>
      <c r="D101" s="236"/>
      <c r="E101" s="236"/>
      <c r="F101" s="236"/>
      <c r="G101" s="236"/>
      <c r="H101" s="236"/>
      <c r="I101" s="236"/>
      <c r="J101" s="236"/>
      <c r="K101" s="236"/>
      <c r="L101" s="236"/>
      <c r="M101" s="236"/>
      <c r="N101" s="236"/>
    </row>
    <row r="102" spans="1:14" ht="8.25" customHeight="1" x14ac:dyDescent="0.25">
      <c r="A102" s="197"/>
      <c r="B102" s="197"/>
      <c r="C102" s="197"/>
      <c r="D102" s="197"/>
      <c r="E102" s="197"/>
      <c r="F102" s="197"/>
      <c r="G102" s="197"/>
      <c r="H102" s="197"/>
      <c r="I102" s="197"/>
      <c r="J102" s="197"/>
      <c r="K102" s="197"/>
      <c r="L102" s="197"/>
      <c r="M102" s="197"/>
      <c r="N102" s="197"/>
    </row>
    <row r="103" spans="1:14" ht="15.75" customHeight="1" x14ac:dyDescent="0.25">
      <c r="A103" s="236" t="s">
        <v>689</v>
      </c>
      <c r="B103" s="236"/>
      <c r="C103" s="236"/>
      <c r="D103" s="236"/>
      <c r="E103" s="236"/>
      <c r="F103" s="236"/>
      <c r="G103" s="236"/>
      <c r="H103" s="236"/>
      <c r="I103" s="236"/>
      <c r="J103" s="236"/>
      <c r="K103" s="236"/>
      <c r="L103" s="236"/>
      <c r="M103" s="236"/>
      <c r="N103" s="236"/>
    </row>
    <row r="104" spans="1:14" ht="22.5" customHeight="1" x14ac:dyDescent="0.25">
      <c r="A104" s="237" t="s">
        <v>544</v>
      </c>
      <c r="B104" s="237" t="s">
        <v>624</v>
      </c>
      <c r="C104" s="237"/>
      <c r="D104" s="237"/>
      <c r="E104" s="237"/>
      <c r="F104" s="237"/>
      <c r="G104" s="237"/>
      <c r="H104" s="237" t="s">
        <v>514</v>
      </c>
      <c r="I104" s="237" t="s">
        <v>546</v>
      </c>
      <c r="J104" s="237"/>
      <c r="K104" s="237"/>
      <c r="L104" s="237"/>
      <c r="M104" s="257" t="s">
        <v>625</v>
      </c>
      <c r="N104" s="237" t="s">
        <v>548</v>
      </c>
    </row>
    <row r="105" spans="1:14" x14ac:dyDescent="0.25">
      <c r="A105" s="237"/>
      <c r="B105" s="237"/>
      <c r="C105" s="237"/>
      <c r="D105" s="237"/>
      <c r="E105" s="237"/>
      <c r="F105" s="237"/>
      <c r="G105" s="237"/>
      <c r="H105" s="237"/>
      <c r="I105" s="199" t="s">
        <v>549</v>
      </c>
      <c r="J105" s="199" t="s">
        <v>550</v>
      </c>
      <c r="K105" s="198" t="s">
        <v>626</v>
      </c>
      <c r="L105" s="198" t="s">
        <v>552</v>
      </c>
      <c r="M105" s="257"/>
      <c r="N105" s="237"/>
    </row>
    <row r="106" spans="1:14" ht="12.75" customHeight="1" x14ac:dyDescent="0.25">
      <c r="A106" s="202" t="s">
        <v>627</v>
      </c>
      <c r="B106" s="235" t="s">
        <v>582</v>
      </c>
      <c r="C106" s="235"/>
      <c r="D106" s="235"/>
      <c r="E106" s="235"/>
      <c r="F106" s="235"/>
      <c r="G106" s="235"/>
      <c r="H106" s="196"/>
      <c r="I106" s="196"/>
      <c r="J106" s="196"/>
      <c r="K106" s="196"/>
      <c r="L106" s="196"/>
      <c r="M106" s="196"/>
      <c r="N106" s="196"/>
    </row>
    <row r="107" spans="1:14" ht="12.75" customHeight="1" x14ac:dyDescent="0.25">
      <c r="A107" s="202">
        <v>1.1000000000000001</v>
      </c>
      <c r="B107" s="235" t="s">
        <v>583</v>
      </c>
      <c r="C107" s="235"/>
      <c r="D107" s="235"/>
      <c r="E107" s="235"/>
      <c r="F107" s="235"/>
      <c r="G107" s="235"/>
      <c r="H107" s="196"/>
      <c r="I107" s="196"/>
      <c r="J107" s="196"/>
      <c r="K107" s="196"/>
      <c r="L107" s="196"/>
      <c r="M107" s="196"/>
      <c r="N107" s="196"/>
    </row>
    <row r="108" spans="1:14" ht="12.75" customHeight="1" x14ac:dyDescent="0.25">
      <c r="A108" s="202">
        <v>1.2</v>
      </c>
      <c r="B108" s="235" t="s">
        <v>584</v>
      </c>
      <c r="C108" s="235"/>
      <c r="D108" s="235"/>
      <c r="E108" s="235"/>
      <c r="F108" s="235"/>
      <c r="G108" s="235"/>
      <c r="H108" s="196"/>
      <c r="I108" s="196"/>
      <c r="J108" s="196"/>
      <c r="K108" s="196"/>
      <c r="L108" s="196"/>
      <c r="M108" s="196"/>
      <c r="N108" s="196"/>
    </row>
    <row r="109" spans="1:14" ht="12.75" customHeight="1" x14ac:dyDescent="0.25">
      <c r="A109" s="202">
        <v>1.3</v>
      </c>
      <c r="B109" s="235" t="s">
        <v>628</v>
      </c>
      <c r="C109" s="235"/>
      <c r="D109" s="235"/>
      <c r="E109" s="235"/>
      <c r="F109" s="235"/>
      <c r="G109" s="235"/>
      <c r="H109" s="196"/>
      <c r="I109" s="196"/>
      <c r="J109" s="196"/>
      <c r="K109" s="196"/>
      <c r="L109" s="196"/>
      <c r="M109" s="196"/>
      <c r="N109" s="196"/>
    </row>
    <row r="110" spans="1:14" ht="12.75" customHeight="1" x14ac:dyDescent="0.25">
      <c r="A110" s="202">
        <v>1.4</v>
      </c>
      <c r="B110" s="235" t="s">
        <v>558</v>
      </c>
      <c r="C110" s="235"/>
      <c r="D110" s="235"/>
      <c r="E110" s="235"/>
      <c r="F110" s="235"/>
      <c r="G110" s="235"/>
      <c r="H110" s="196"/>
      <c r="I110" s="196"/>
      <c r="J110" s="196"/>
      <c r="K110" s="196"/>
      <c r="L110" s="196"/>
      <c r="M110" s="196"/>
      <c r="N110" s="196"/>
    </row>
    <row r="111" spans="1:14" ht="12.75" customHeight="1" x14ac:dyDescent="0.25">
      <c r="A111" s="202">
        <v>1.5</v>
      </c>
      <c r="B111" s="235" t="s">
        <v>559</v>
      </c>
      <c r="C111" s="235"/>
      <c r="D111" s="235"/>
      <c r="E111" s="235"/>
      <c r="F111" s="235"/>
      <c r="G111" s="235"/>
      <c r="H111" s="196"/>
      <c r="I111" s="196"/>
      <c r="J111" s="196"/>
      <c r="K111" s="196"/>
      <c r="L111" s="196"/>
      <c r="M111" s="196"/>
      <c r="N111" s="196"/>
    </row>
    <row r="112" spans="1:14" ht="12.75" customHeight="1" x14ac:dyDescent="0.25">
      <c r="A112" s="202">
        <v>1.6</v>
      </c>
      <c r="B112" s="235" t="s">
        <v>560</v>
      </c>
      <c r="C112" s="235"/>
      <c r="D112" s="235"/>
      <c r="E112" s="235"/>
      <c r="F112" s="235"/>
      <c r="G112" s="235"/>
      <c r="H112" s="196"/>
      <c r="I112" s="196"/>
      <c r="J112" s="196"/>
      <c r="K112" s="196"/>
      <c r="L112" s="196"/>
      <c r="M112" s="196"/>
      <c r="N112" s="196"/>
    </row>
    <row r="113" spans="1:14" ht="12.75" customHeight="1" x14ac:dyDescent="0.25">
      <c r="A113" s="202">
        <v>1.7</v>
      </c>
      <c r="B113" s="235" t="s">
        <v>561</v>
      </c>
      <c r="C113" s="235"/>
      <c r="D113" s="235"/>
      <c r="E113" s="235"/>
      <c r="F113" s="235"/>
      <c r="G113" s="235"/>
      <c r="H113" s="196"/>
      <c r="I113" s="196"/>
      <c r="J113" s="196"/>
      <c r="K113" s="196"/>
      <c r="L113" s="196"/>
      <c r="M113" s="196"/>
      <c r="N113" s="196"/>
    </row>
    <row r="114" spans="1:14" ht="12.75" customHeight="1" x14ac:dyDescent="0.25">
      <c r="A114" s="202">
        <v>1.8</v>
      </c>
      <c r="B114" s="235" t="s">
        <v>562</v>
      </c>
      <c r="C114" s="235"/>
      <c r="D114" s="235"/>
      <c r="E114" s="235"/>
      <c r="F114" s="235"/>
      <c r="G114" s="235"/>
      <c r="H114" s="196"/>
      <c r="I114" s="196"/>
      <c r="J114" s="196"/>
      <c r="K114" s="196"/>
      <c r="L114" s="196"/>
      <c r="M114" s="196"/>
      <c r="N114" s="196"/>
    </row>
    <row r="115" spans="1:14" ht="12.75" customHeight="1" x14ac:dyDescent="0.25">
      <c r="A115" s="202">
        <v>1.9</v>
      </c>
      <c r="B115" s="235" t="s">
        <v>563</v>
      </c>
      <c r="C115" s="235"/>
      <c r="D115" s="235"/>
      <c r="E115" s="235"/>
      <c r="F115" s="235"/>
      <c r="G115" s="235"/>
      <c r="H115" s="196"/>
      <c r="I115" s="196"/>
      <c r="J115" s="196"/>
      <c r="K115" s="196"/>
      <c r="L115" s="196"/>
      <c r="M115" s="196"/>
      <c r="N115" s="196"/>
    </row>
    <row r="116" spans="1:14" ht="12.75" customHeight="1" x14ac:dyDescent="0.25">
      <c r="A116" s="202">
        <v>1.1000000000000001</v>
      </c>
      <c r="B116" s="235" t="s">
        <v>564</v>
      </c>
      <c r="C116" s="235"/>
      <c r="D116" s="235"/>
      <c r="E116" s="235"/>
      <c r="F116" s="235"/>
      <c r="G116" s="235"/>
      <c r="H116" s="196"/>
      <c r="I116" s="196"/>
      <c r="J116" s="196"/>
      <c r="K116" s="196"/>
      <c r="L116" s="196"/>
      <c r="M116" s="196"/>
      <c r="N116" s="196"/>
    </row>
    <row r="117" spans="1:14" ht="12.75" customHeight="1" x14ac:dyDescent="0.25">
      <c r="A117" s="202">
        <v>1.1100000000000001</v>
      </c>
      <c r="B117" s="235" t="s">
        <v>565</v>
      </c>
      <c r="C117" s="235"/>
      <c r="D117" s="235"/>
      <c r="E117" s="235"/>
      <c r="F117" s="235"/>
      <c r="G117" s="235"/>
      <c r="H117" s="196"/>
      <c r="I117" s="196"/>
      <c r="J117" s="196"/>
      <c r="K117" s="196"/>
      <c r="L117" s="196"/>
      <c r="M117" s="196"/>
      <c r="N117" s="196"/>
    </row>
    <row r="118" spans="1:14" ht="12.75" customHeight="1" x14ac:dyDescent="0.25">
      <c r="A118" s="202">
        <v>2</v>
      </c>
      <c r="B118" s="235" t="s">
        <v>585</v>
      </c>
      <c r="C118" s="235"/>
      <c r="D118" s="235"/>
      <c r="E118" s="235"/>
      <c r="F118" s="235"/>
      <c r="G118" s="235"/>
      <c r="H118" s="196"/>
      <c r="I118" s="196"/>
      <c r="J118" s="196"/>
      <c r="K118" s="196"/>
      <c r="L118" s="196"/>
      <c r="M118" s="196"/>
      <c r="N118" s="196"/>
    </row>
    <row r="119" spans="1:14" ht="12.75" customHeight="1" x14ac:dyDescent="0.25">
      <c r="A119" s="202">
        <v>2.1</v>
      </c>
      <c r="B119" s="235" t="s">
        <v>567</v>
      </c>
      <c r="C119" s="235"/>
      <c r="D119" s="235"/>
      <c r="E119" s="235"/>
      <c r="F119" s="235"/>
      <c r="G119" s="235"/>
      <c r="H119" s="196"/>
      <c r="I119" s="196"/>
      <c r="J119" s="196"/>
      <c r="K119" s="196"/>
      <c r="L119" s="196"/>
      <c r="M119" s="196"/>
      <c r="N119" s="196"/>
    </row>
    <row r="120" spans="1:14" ht="12.75" customHeight="1" x14ac:dyDescent="0.25">
      <c r="A120" s="202">
        <v>2.2000000000000002</v>
      </c>
      <c r="B120" s="235" t="s">
        <v>586</v>
      </c>
      <c r="C120" s="235"/>
      <c r="D120" s="235"/>
      <c r="E120" s="235"/>
      <c r="F120" s="235"/>
      <c r="G120" s="235"/>
      <c r="H120" s="196"/>
      <c r="I120" s="196"/>
      <c r="J120" s="196"/>
      <c r="K120" s="196"/>
      <c r="L120" s="196"/>
      <c r="M120" s="196"/>
      <c r="N120" s="196"/>
    </row>
    <row r="121" spans="1:14" ht="12.75" customHeight="1" x14ac:dyDescent="0.25">
      <c r="A121" s="202">
        <v>2.2999999999999998</v>
      </c>
      <c r="B121" s="235" t="s">
        <v>569</v>
      </c>
      <c r="C121" s="235"/>
      <c r="D121" s="235"/>
      <c r="E121" s="235"/>
      <c r="F121" s="235"/>
      <c r="G121" s="235"/>
      <c r="H121" s="196"/>
      <c r="I121" s="196"/>
      <c r="J121" s="196"/>
      <c r="K121" s="196"/>
      <c r="L121" s="196"/>
      <c r="M121" s="196"/>
      <c r="N121" s="196"/>
    </row>
    <row r="122" spans="1:14" ht="12.75" customHeight="1" x14ac:dyDescent="0.25">
      <c r="A122" s="202">
        <v>2.4</v>
      </c>
      <c r="B122" s="235" t="s">
        <v>570</v>
      </c>
      <c r="C122" s="235"/>
      <c r="D122" s="235"/>
      <c r="E122" s="235"/>
      <c r="F122" s="235"/>
      <c r="G122" s="235"/>
      <c r="H122" s="196"/>
      <c r="I122" s="196"/>
      <c r="J122" s="196"/>
      <c r="K122" s="196"/>
      <c r="L122" s="196"/>
      <c r="M122" s="196"/>
      <c r="N122" s="196"/>
    </row>
    <row r="123" spans="1:14" ht="12.75" customHeight="1" x14ac:dyDescent="0.25">
      <c r="A123" s="202">
        <v>2.5</v>
      </c>
      <c r="B123" s="235" t="s">
        <v>571</v>
      </c>
      <c r="C123" s="235"/>
      <c r="D123" s="235"/>
      <c r="E123" s="235"/>
      <c r="F123" s="235"/>
      <c r="G123" s="235"/>
      <c r="H123" s="196"/>
      <c r="I123" s="196"/>
      <c r="J123" s="196"/>
      <c r="K123" s="196"/>
      <c r="L123" s="196"/>
      <c r="M123" s="196"/>
      <c r="N123" s="196"/>
    </row>
    <row r="124" spans="1:14" ht="12.75" customHeight="1" x14ac:dyDescent="0.25">
      <c r="A124" s="202">
        <v>2.6</v>
      </c>
      <c r="B124" s="235" t="s">
        <v>572</v>
      </c>
      <c r="C124" s="235"/>
      <c r="D124" s="235"/>
      <c r="E124" s="235"/>
      <c r="F124" s="235"/>
      <c r="G124" s="235"/>
      <c r="H124" s="196"/>
      <c r="I124" s="196"/>
      <c r="J124" s="196"/>
      <c r="K124" s="196"/>
      <c r="L124" s="196"/>
      <c r="M124" s="196"/>
      <c r="N124" s="196"/>
    </row>
    <row r="125" spans="1:14" ht="12.75" customHeight="1" x14ac:dyDescent="0.25">
      <c r="A125" s="202">
        <v>2.7</v>
      </c>
      <c r="B125" s="235" t="s">
        <v>629</v>
      </c>
      <c r="C125" s="235"/>
      <c r="D125" s="235"/>
      <c r="E125" s="235"/>
      <c r="F125" s="235"/>
      <c r="G125" s="235"/>
      <c r="H125" s="196"/>
      <c r="I125" s="196"/>
      <c r="J125" s="196"/>
      <c r="K125" s="196"/>
      <c r="L125" s="196"/>
      <c r="M125" s="196"/>
      <c r="N125" s="196"/>
    </row>
    <row r="126" spans="1:14" ht="12.75" customHeight="1" x14ac:dyDescent="0.25">
      <c r="A126" s="202">
        <v>2.8</v>
      </c>
      <c r="B126" s="235" t="s">
        <v>574</v>
      </c>
      <c r="C126" s="235"/>
      <c r="D126" s="235"/>
      <c r="E126" s="235"/>
      <c r="F126" s="235"/>
      <c r="G126" s="235"/>
      <c r="H126" s="196"/>
      <c r="I126" s="196"/>
      <c r="J126" s="196"/>
      <c r="K126" s="196"/>
      <c r="L126" s="196"/>
      <c r="M126" s="196"/>
      <c r="N126" s="196"/>
    </row>
    <row r="127" spans="1:14" ht="12.75" customHeight="1" x14ac:dyDescent="0.25">
      <c r="A127" s="202">
        <v>2.9</v>
      </c>
      <c r="B127" s="235" t="s">
        <v>575</v>
      </c>
      <c r="C127" s="235"/>
      <c r="D127" s="235"/>
      <c r="E127" s="235"/>
      <c r="F127" s="235"/>
      <c r="G127" s="235"/>
      <c r="H127" s="196"/>
      <c r="I127" s="196"/>
      <c r="J127" s="196"/>
      <c r="K127" s="196"/>
      <c r="L127" s="196"/>
      <c r="M127" s="196"/>
      <c r="N127" s="196"/>
    </row>
    <row r="128" spans="1:14" ht="12.75" customHeight="1" x14ac:dyDescent="0.25">
      <c r="A128" s="202">
        <v>2.1</v>
      </c>
      <c r="B128" s="235" t="s">
        <v>588</v>
      </c>
      <c r="C128" s="235"/>
      <c r="D128" s="235"/>
      <c r="E128" s="235"/>
      <c r="F128" s="235"/>
      <c r="G128" s="235"/>
      <c r="H128" s="196"/>
      <c r="I128" s="196"/>
      <c r="J128" s="196"/>
      <c r="K128" s="196"/>
      <c r="L128" s="196"/>
      <c r="M128" s="196"/>
      <c r="N128" s="196"/>
    </row>
    <row r="129" spans="1:14" ht="12.75" customHeight="1" x14ac:dyDescent="0.25">
      <c r="A129" s="202">
        <v>2.11</v>
      </c>
      <c r="B129" s="235" t="s">
        <v>589</v>
      </c>
      <c r="C129" s="235"/>
      <c r="D129" s="235"/>
      <c r="E129" s="235"/>
      <c r="F129" s="235"/>
      <c r="G129" s="235"/>
      <c r="H129" s="196"/>
      <c r="I129" s="196"/>
      <c r="J129" s="196"/>
      <c r="K129" s="196"/>
      <c r="L129" s="196"/>
      <c r="M129" s="196"/>
      <c r="N129" s="196"/>
    </row>
    <row r="130" spans="1:14" ht="12.75" customHeight="1" x14ac:dyDescent="0.25">
      <c r="A130" s="202" t="s">
        <v>578</v>
      </c>
      <c r="B130" s="235"/>
      <c r="C130" s="235"/>
      <c r="D130" s="235"/>
      <c r="E130" s="235"/>
      <c r="F130" s="235"/>
      <c r="G130" s="235"/>
      <c r="H130" s="200">
        <v>1</v>
      </c>
      <c r="I130" s="196"/>
      <c r="J130" s="196"/>
      <c r="K130" s="196"/>
      <c r="L130" s="196"/>
      <c r="M130" s="196"/>
      <c r="N130" s="196"/>
    </row>
    <row r="131" spans="1:14" ht="15.75" x14ac:dyDescent="0.25">
      <c r="A131" s="189"/>
    </row>
    <row r="132" spans="1:14" ht="15.75" x14ac:dyDescent="0.25">
      <c r="A132" s="189"/>
    </row>
    <row r="133" spans="1:14" ht="15.75" x14ac:dyDescent="0.25">
      <c r="A133" s="189"/>
    </row>
    <row r="134" spans="1:14" ht="15.75" x14ac:dyDescent="0.25">
      <c r="A134" s="189"/>
    </row>
    <row r="135" spans="1:14" ht="17.25" customHeight="1" x14ac:dyDescent="0.25">
      <c r="A135" s="238" t="s">
        <v>590</v>
      </c>
      <c r="B135" s="238"/>
      <c r="C135" s="238"/>
      <c r="D135" s="238"/>
      <c r="E135" s="238"/>
      <c r="F135" s="238"/>
      <c r="G135" s="238"/>
      <c r="H135" s="238"/>
      <c r="I135" s="238"/>
      <c r="J135" s="238"/>
      <c r="K135" s="238"/>
      <c r="L135" s="238"/>
      <c r="M135" s="238"/>
      <c r="N135" s="238"/>
    </row>
    <row r="136" spans="1:14" ht="15.75" customHeight="1" x14ac:dyDescent="0.25">
      <c r="A136" s="238" t="s">
        <v>690</v>
      </c>
      <c r="B136" s="238"/>
      <c r="C136" s="238"/>
      <c r="D136" s="238"/>
      <c r="E136" s="238"/>
      <c r="F136" s="238"/>
      <c r="G136" s="238"/>
      <c r="H136" s="238"/>
      <c r="I136" s="238"/>
      <c r="J136" s="238"/>
      <c r="K136" s="238"/>
      <c r="L136" s="238"/>
      <c r="M136" s="238"/>
      <c r="N136" s="238"/>
    </row>
    <row r="137" spans="1:14" ht="15" customHeight="1" x14ac:dyDescent="0.25">
      <c r="A137" s="238" t="s">
        <v>684</v>
      </c>
      <c r="B137" s="238"/>
      <c r="C137" s="238"/>
      <c r="D137" s="238"/>
      <c r="E137" s="238"/>
      <c r="F137" s="238"/>
      <c r="G137" s="238"/>
      <c r="H137" s="238"/>
      <c r="I137" s="238"/>
      <c r="J137" s="238"/>
      <c r="K137" s="238"/>
      <c r="L137" s="238"/>
      <c r="M137" s="238"/>
      <c r="N137" s="238"/>
    </row>
    <row r="138" spans="1:14" ht="31.5" customHeight="1" x14ac:dyDescent="0.25">
      <c r="A138" s="239" t="s">
        <v>630</v>
      </c>
      <c r="B138" s="239"/>
      <c r="C138" s="239"/>
      <c r="D138" s="239"/>
      <c r="E138" s="239"/>
      <c r="F138" s="239"/>
      <c r="G138" s="239"/>
      <c r="H138" s="239"/>
      <c r="I138" s="239"/>
      <c r="J138" s="239"/>
      <c r="K138" s="239"/>
      <c r="L138" s="239"/>
      <c r="M138" s="239"/>
      <c r="N138" s="239"/>
    </row>
    <row r="139" spans="1:14" ht="15" customHeight="1" x14ac:dyDescent="0.25">
      <c r="A139" s="246" t="s">
        <v>579</v>
      </c>
      <c r="B139" s="247"/>
      <c r="C139" s="247"/>
      <c r="D139" s="247"/>
      <c r="E139" s="247"/>
      <c r="F139" s="247"/>
      <c r="G139" s="247"/>
      <c r="H139" s="247"/>
      <c r="I139" s="247"/>
      <c r="J139" s="247"/>
      <c r="K139" s="247"/>
      <c r="L139" s="247"/>
      <c r="M139" s="247"/>
      <c r="N139" s="248"/>
    </row>
    <row r="140" spans="1:14" ht="12.75" customHeight="1" x14ac:dyDescent="0.25">
      <c r="A140" s="240" t="s">
        <v>691</v>
      </c>
      <c r="B140" s="241"/>
      <c r="C140" s="241"/>
      <c r="D140" s="241"/>
      <c r="E140" s="241"/>
      <c r="F140" s="241"/>
      <c r="G140" s="241"/>
      <c r="H140" s="241"/>
      <c r="I140" s="241"/>
      <c r="J140" s="241"/>
      <c r="K140" s="241"/>
      <c r="L140" s="241"/>
      <c r="M140" s="241"/>
      <c r="N140" s="242"/>
    </row>
    <row r="141" spans="1:14" ht="12.75" customHeight="1" x14ac:dyDescent="0.25">
      <c r="A141" s="240" t="s">
        <v>631</v>
      </c>
      <c r="B141" s="241"/>
      <c r="C141" s="241"/>
      <c r="D141" s="241"/>
      <c r="E141" s="241"/>
      <c r="F141" s="241"/>
      <c r="G141" s="241"/>
      <c r="H141" s="241"/>
      <c r="I141" s="241"/>
      <c r="J141" s="241"/>
      <c r="K141" s="241"/>
      <c r="L141" s="241"/>
      <c r="M141" s="241"/>
      <c r="N141" s="242"/>
    </row>
    <row r="142" spans="1:14" ht="12.75" customHeight="1" x14ac:dyDescent="0.25">
      <c r="A142" s="240" t="s">
        <v>632</v>
      </c>
      <c r="B142" s="241"/>
      <c r="C142" s="241"/>
      <c r="D142" s="241"/>
      <c r="E142" s="241"/>
      <c r="F142" s="241"/>
      <c r="G142" s="241"/>
      <c r="H142" s="241"/>
      <c r="I142" s="241"/>
      <c r="J142" s="241"/>
      <c r="K142" s="241"/>
      <c r="L142" s="241"/>
      <c r="M142" s="241"/>
      <c r="N142" s="242"/>
    </row>
    <row r="143" spans="1:14" ht="12.75" customHeight="1" x14ac:dyDescent="0.25">
      <c r="A143" s="240" t="s">
        <v>692</v>
      </c>
      <c r="B143" s="241"/>
      <c r="C143" s="241"/>
      <c r="D143" s="241"/>
      <c r="E143" s="241"/>
      <c r="F143" s="241"/>
      <c r="G143" s="241"/>
      <c r="H143" s="241"/>
      <c r="I143" s="241"/>
      <c r="J143" s="241"/>
      <c r="K143" s="241"/>
      <c r="L143" s="241"/>
      <c r="M143" s="241"/>
      <c r="N143" s="242"/>
    </row>
    <row r="144" spans="1:14" ht="12.75" customHeight="1" x14ac:dyDescent="0.25">
      <c r="A144" s="243" t="s">
        <v>633</v>
      </c>
      <c r="B144" s="244"/>
      <c r="C144" s="244"/>
      <c r="D144" s="244"/>
      <c r="E144" s="244"/>
      <c r="F144" s="244"/>
      <c r="G144" s="244"/>
      <c r="H144" s="244"/>
      <c r="I144" s="244"/>
      <c r="J144" s="244"/>
      <c r="K144" s="244"/>
      <c r="L144" s="244"/>
      <c r="M144" s="244"/>
      <c r="N144" s="245"/>
    </row>
    <row r="145" spans="1:14" x14ac:dyDescent="0.25">
      <c r="A145" s="115"/>
    </row>
    <row r="146" spans="1:14" ht="22.5" customHeight="1" x14ac:dyDescent="0.25">
      <c r="A146" s="249" t="s">
        <v>513</v>
      </c>
      <c r="B146" s="249" t="s">
        <v>581</v>
      </c>
      <c r="C146" s="237" t="s">
        <v>580</v>
      </c>
      <c r="D146" s="237"/>
      <c r="E146" s="237"/>
      <c r="F146" s="237"/>
      <c r="G146" s="237"/>
      <c r="H146" s="237"/>
      <c r="I146" s="249" t="s">
        <v>514</v>
      </c>
      <c r="J146" s="249" t="s">
        <v>599</v>
      </c>
      <c r="K146" s="249" t="s">
        <v>518</v>
      </c>
      <c r="L146" s="193" t="s">
        <v>600</v>
      </c>
      <c r="M146" s="193"/>
      <c r="N146" s="193" t="s">
        <v>601</v>
      </c>
    </row>
    <row r="147" spans="1:14" ht="15" customHeight="1" x14ac:dyDescent="0.25">
      <c r="A147" s="249"/>
      <c r="B147" s="249"/>
      <c r="C147" s="237"/>
      <c r="D147" s="237"/>
      <c r="E147" s="237"/>
      <c r="F147" s="237"/>
      <c r="G147" s="237"/>
      <c r="H147" s="237"/>
      <c r="I147" s="249"/>
      <c r="J147" s="249"/>
      <c r="K147" s="249"/>
      <c r="L147" s="193" t="s">
        <v>521</v>
      </c>
      <c r="M147" s="193" t="s">
        <v>602</v>
      </c>
      <c r="N147" s="193"/>
    </row>
    <row r="148" spans="1:14" ht="31.5" customHeight="1" x14ac:dyDescent="0.25">
      <c r="A148" s="256" t="s">
        <v>634</v>
      </c>
      <c r="B148" s="250">
        <v>30</v>
      </c>
      <c r="C148" s="235" t="s">
        <v>635</v>
      </c>
      <c r="D148" s="235"/>
      <c r="E148" s="235"/>
      <c r="F148" s="235"/>
      <c r="G148" s="235"/>
      <c r="H148" s="235"/>
      <c r="I148" s="196">
        <v>10</v>
      </c>
      <c r="J148" s="195"/>
      <c r="K148" s="195"/>
      <c r="L148" s="195"/>
      <c r="M148" s="195"/>
      <c r="N148" s="195"/>
    </row>
    <row r="149" spans="1:14" ht="25.5" customHeight="1" x14ac:dyDescent="0.25">
      <c r="A149" s="256"/>
      <c r="B149" s="250"/>
      <c r="C149" s="235" t="s">
        <v>636</v>
      </c>
      <c r="D149" s="235"/>
      <c r="E149" s="235"/>
      <c r="F149" s="235"/>
      <c r="G149" s="235"/>
      <c r="H149" s="235"/>
      <c r="I149" s="196">
        <v>4</v>
      </c>
      <c r="J149" s="195"/>
      <c r="K149" s="195"/>
      <c r="L149" s="195"/>
      <c r="M149" s="195"/>
      <c r="N149" s="195"/>
    </row>
    <row r="150" spans="1:14" ht="28.5" customHeight="1" x14ac:dyDescent="0.25">
      <c r="A150" s="256"/>
      <c r="B150" s="250"/>
      <c r="C150" s="235" t="s">
        <v>637</v>
      </c>
      <c r="D150" s="235"/>
      <c r="E150" s="235"/>
      <c r="F150" s="235"/>
      <c r="G150" s="235"/>
      <c r="H150" s="235"/>
      <c r="I150" s="196">
        <v>4</v>
      </c>
      <c r="J150" s="195"/>
      <c r="K150" s="195"/>
      <c r="L150" s="195"/>
      <c r="M150" s="195"/>
      <c r="N150" s="195"/>
    </row>
    <row r="151" spans="1:14" ht="25.5" customHeight="1" x14ac:dyDescent="0.25">
      <c r="A151" s="256"/>
      <c r="B151" s="250"/>
      <c r="C151" s="235" t="s">
        <v>638</v>
      </c>
      <c r="D151" s="235"/>
      <c r="E151" s="235"/>
      <c r="F151" s="235"/>
      <c r="G151" s="235"/>
      <c r="H151" s="235"/>
      <c r="I151" s="196">
        <v>4</v>
      </c>
      <c r="J151" s="195"/>
      <c r="K151" s="195"/>
      <c r="L151" s="195"/>
      <c r="M151" s="195"/>
      <c r="N151" s="195"/>
    </row>
    <row r="152" spans="1:14" ht="20.100000000000001" customHeight="1" x14ac:dyDescent="0.25">
      <c r="A152" s="256"/>
      <c r="B152" s="250"/>
      <c r="C152" s="235" t="s">
        <v>639</v>
      </c>
      <c r="D152" s="235"/>
      <c r="E152" s="235"/>
      <c r="F152" s="235"/>
      <c r="G152" s="235"/>
      <c r="H152" s="235"/>
      <c r="I152" s="196">
        <v>4</v>
      </c>
      <c r="J152" s="195"/>
      <c r="K152" s="195"/>
      <c r="L152" s="195"/>
      <c r="M152" s="195"/>
      <c r="N152" s="195"/>
    </row>
    <row r="153" spans="1:14" ht="20.100000000000001" customHeight="1" x14ac:dyDescent="0.25">
      <c r="A153" s="256"/>
      <c r="B153" s="250"/>
      <c r="C153" s="235" t="s">
        <v>640</v>
      </c>
      <c r="D153" s="235"/>
      <c r="E153" s="235"/>
      <c r="F153" s="235"/>
      <c r="G153" s="235"/>
      <c r="H153" s="235"/>
      <c r="I153" s="196">
        <v>4</v>
      </c>
      <c r="J153" s="195"/>
      <c r="K153" s="195"/>
      <c r="L153" s="195"/>
      <c r="M153" s="195"/>
      <c r="N153" s="195"/>
    </row>
    <row r="154" spans="1:14" ht="20.100000000000001" customHeight="1" x14ac:dyDescent="0.25">
      <c r="A154" s="256" t="s">
        <v>641</v>
      </c>
      <c r="B154" s="250">
        <v>20</v>
      </c>
      <c r="C154" s="235" t="s">
        <v>642</v>
      </c>
      <c r="D154" s="235"/>
      <c r="E154" s="235"/>
      <c r="F154" s="235"/>
      <c r="G154" s="235"/>
      <c r="H154" s="235"/>
      <c r="I154" s="196">
        <v>4</v>
      </c>
      <c r="J154" s="195"/>
      <c r="K154" s="195"/>
      <c r="L154" s="195"/>
      <c r="M154" s="195"/>
      <c r="N154" s="195"/>
    </row>
    <row r="155" spans="1:14" ht="20.100000000000001" customHeight="1" x14ac:dyDescent="0.25">
      <c r="A155" s="256"/>
      <c r="B155" s="250"/>
      <c r="C155" s="235" t="s">
        <v>643</v>
      </c>
      <c r="D155" s="235"/>
      <c r="E155" s="235"/>
      <c r="F155" s="235"/>
      <c r="G155" s="235"/>
      <c r="H155" s="235"/>
      <c r="I155" s="196">
        <v>6</v>
      </c>
      <c r="J155" s="195"/>
      <c r="K155" s="195"/>
      <c r="L155" s="195"/>
      <c r="M155" s="195"/>
      <c r="N155" s="195"/>
    </row>
    <row r="156" spans="1:14" ht="20.100000000000001" customHeight="1" x14ac:dyDescent="0.25">
      <c r="A156" s="256"/>
      <c r="B156" s="250"/>
      <c r="C156" s="235" t="s">
        <v>644</v>
      </c>
      <c r="D156" s="235"/>
      <c r="E156" s="235"/>
      <c r="F156" s="235"/>
      <c r="G156" s="235"/>
      <c r="H156" s="235"/>
      <c r="I156" s="196">
        <v>6</v>
      </c>
      <c r="J156" s="195"/>
      <c r="K156" s="195"/>
      <c r="L156" s="195"/>
      <c r="M156" s="195"/>
      <c r="N156" s="195"/>
    </row>
    <row r="157" spans="1:14" ht="20.100000000000001" customHeight="1" x14ac:dyDescent="0.25">
      <c r="A157" s="256"/>
      <c r="B157" s="250"/>
      <c r="C157" s="235" t="s">
        <v>645</v>
      </c>
      <c r="D157" s="235"/>
      <c r="E157" s="235"/>
      <c r="F157" s="235"/>
      <c r="G157" s="235"/>
      <c r="H157" s="235"/>
      <c r="I157" s="196">
        <v>2</v>
      </c>
      <c r="J157" s="195"/>
      <c r="K157" s="195"/>
      <c r="L157" s="195"/>
      <c r="M157" s="195"/>
      <c r="N157" s="195"/>
    </row>
    <row r="158" spans="1:14" ht="36" customHeight="1" x14ac:dyDescent="0.25">
      <c r="A158" s="256"/>
      <c r="B158" s="250"/>
      <c r="C158" s="235" t="s">
        <v>646</v>
      </c>
      <c r="D158" s="235"/>
      <c r="E158" s="235"/>
      <c r="F158" s="235"/>
      <c r="G158" s="235"/>
      <c r="H158" s="235"/>
      <c r="I158" s="196">
        <v>2</v>
      </c>
      <c r="J158" s="195"/>
      <c r="K158" s="195"/>
      <c r="L158" s="195"/>
      <c r="M158" s="195"/>
      <c r="N158" s="195"/>
    </row>
    <row r="159" spans="1:14" ht="29.25" customHeight="1" x14ac:dyDescent="0.25">
      <c r="A159" s="256" t="s">
        <v>647</v>
      </c>
      <c r="B159" s="250">
        <v>10</v>
      </c>
      <c r="C159" s="235" t="s">
        <v>648</v>
      </c>
      <c r="D159" s="235"/>
      <c r="E159" s="235"/>
      <c r="F159" s="235"/>
      <c r="G159" s="235"/>
      <c r="H159" s="235"/>
      <c r="I159" s="196">
        <v>3</v>
      </c>
      <c r="J159" s="195"/>
      <c r="K159" s="195"/>
      <c r="L159" s="195"/>
      <c r="M159" s="195"/>
      <c r="N159" s="195"/>
    </row>
    <row r="160" spans="1:14" ht="31.5" customHeight="1" x14ac:dyDescent="0.25">
      <c r="A160" s="256"/>
      <c r="B160" s="250"/>
      <c r="C160" s="235" t="s">
        <v>649</v>
      </c>
      <c r="D160" s="235"/>
      <c r="E160" s="235"/>
      <c r="F160" s="235"/>
      <c r="G160" s="235"/>
      <c r="H160" s="235"/>
      <c r="I160" s="196">
        <v>2</v>
      </c>
      <c r="J160" s="195"/>
      <c r="K160" s="195"/>
      <c r="L160" s="195"/>
      <c r="M160" s="195"/>
      <c r="N160" s="195"/>
    </row>
    <row r="161" spans="1:14" ht="20.100000000000001" customHeight="1" x14ac:dyDescent="0.25">
      <c r="A161" s="256"/>
      <c r="B161" s="250"/>
      <c r="C161" s="235" t="s">
        <v>650</v>
      </c>
      <c r="D161" s="235"/>
      <c r="E161" s="235"/>
      <c r="F161" s="235"/>
      <c r="G161" s="235"/>
      <c r="H161" s="235"/>
      <c r="I161" s="196">
        <v>2</v>
      </c>
      <c r="J161" s="195"/>
      <c r="K161" s="195"/>
      <c r="L161" s="195"/>
      <c r="M161" s="195"/>
      <c r="N161" s="195"/>
    </row>
    <row r="162" spans="1:14" ht="27" customHeight="1" x14ac:dyDescent="0.25">
      <c r="A162" s="256"/>
      <c r="B162" s="250"/>
      <c r="C162" s="235" t="s">
        <v>651</v>
      </c>
      <c r="D162" s="235"/>
      <c r="E162" s="235"/>
      <c r="F162" s="235"/>
      <c r="G162" s="235"/>
      <c r="H162" s="235"/>
      <c r="I162" s="196">
        <v>3</v>
      </c>
      <c r="J162" s="195"/>
      <c r="K162" s="195"/>
      <c r="L162" s="195"/>
      <c r="M162" s="195"/>
      <c r="N162" s="195"/>
    </row>
    <row r="163" spans="1:14" ht="20.100000000000001" customHeight="1" x14ac:dyDescent="0.25">
      <c r="A163" s="256" t="s">
        <v>652</v>
      </c>
      <c r="B163" s="250">
        <v>20</v>
      </c>
      <c r="C163" s="235" t="s">
        <v>653</v>
      </c>
      <c r="D163" s="235"/>
      <c r="E163" s="235"/>
      <c r="F163" s="235"/>
      <c r="G163" s="235"/>
      <c r="H163" s="235"/>
      <c r="I163" s="196">
        <v>3</v>
      </c>
      <c r="J163" s="195"/>
      <c r="K163" s="195"/>
      <c r="L163" s="195"/>
      <c r="M163" s="195"/>
      <c r="N163" s="195"/>
    </row>
    <row r="164" spans="1:14" ht="20.100000000000001" customHeight="1" x14ac:dyDescent="0.25">
      <c r="A164" s="256"/>
      <c r="B164" s="250"/>
      <c r="C164" s="235" t="s">
        <v>654</v>
      </c>
      <c r="D164" s="235"/>
      <c r="E164" s="235"/>
      <c r="F164" s="235"/>
      <c r="G164" s="235"/>
      <c r="H164" s="235"/>
      <c r="I164" s="196">
        <v>3</v>
      </c>
      <c r="J164" s="195"/>
      <c r="K164" s="195"/>
      <c r="L164" s="195"/>
      <c r="M164" s="195"/>
      <c r="N164" s="195"/>
    </row>
    <row r="165" spans="1:14" ht="30.75" customHeight="1" x14ac:dyDescent="0.25">
      <c r="A165" s="256"/>
      <c r="B165" s="250"/>
      <c r="C165" s="235" t="s">
        <v>655</v>
      </c>
      <c r="D165" s="235"/>
      <c r="E165" s="235"/>
      <c r="F165" s="235"/>
      <c r="G165" s="235"/>
      <c r="H165" s="235"/>
      <c r="I165" s="196">
        <v>2</v>
      </c>
      <c r="J165" s="195"/>
      <c r="K165" s="195"/>
      <c r="L165" s="195"/>
      <c r="M165" s="195"/>
      <c r="N165" s="195"/>
    </row>
    <row r="166" spans="1:14" ht="30" customHeight="1" x14ac:dyDescent="0.25">
      <c r="A166" s="256"/>
      <c r="B166" s="250"/>
      <c r="C166" s="235" t="s">
        <v>656</v>
      </c>
      <c r="D166" s="235"/>
      <c r="E166" s="235"/>
      <c r="F166" s="235"/>
      <c r="G166" s="235"/>
      <c r="H166" s="235"/>
      <c r="I166" s="196">
        <v>3</v>
      </c>
      <c r="J166" s="195"/>
      <c r="K166" s="195"/>
      <c r="L166" s="195"/>
      <c r="M166" s="195"/>
      <c r="N166" s="195"/>
    </row>
    <row r="167" spans="1:14" ht="23.25" customHeight="1" x14ac:dyDescent="0.25">
      <c r="A167" s="256"/>
      <c r="B167" s="250"/>
      <c r="C167" s="235" t="s">
        <v>657</v>
      </c>
      <c r="D167" s="235"/>
      <c r="E167" s="235"/>
      <c r="F167" s="235"/>
      <c r="G167" s="235"/>
      <c r="H167" s="235"/>
      <c r="I167" s="196">
        <v>2</v>
      </c>
      <c r="J167" s="195"/>
      <c r="K167" s="195"/>
      <c r="L167" s="195"/>
      <c r="M167" s="195"/>
      <c r="N167" s="195"/>
    </row>
    <row r="168" spans="1:14" ht="20.100000000000001" customHeight="1" x14ac:dyDescent="0.25">
      <c r="A168" s="256"/>
      <c r="B168" s="250"/>
      <c r="C168" s="235" t="s">
        <v>658</v>
      </c>
      <c r="D168" s="235"/>
      <c r="E168" s="235"/>
      <c r="F168" s="235"/>
      <c r="G168" s="235"/>
      <c r="H168" s="235"/>
      <c r="I168" s="196">
        <v>2</v>
      </c>
      <c r="J168" s="195"/>
      <c r="K168" s="195"/>
      <c r="L168" s="195"/>
      <c r="M168" s="195"/>
      <c r="N168" s="195"/>
    </row>
    <row r="169" spans="1:14" ht="28.5" customHeight="1" x14ac:dyDescent="0.25">
      <c r="A169" s="256"/>
      <c r="B169" s="250"/>
      <c r="C169" s="235" t="s">
        <v>659</v>
      </c>
      <c r="D169" s="235"/>
      <c r="E169" s="235"/>
      <c r="F169" s="235"/>
      <c r="G169" s="235"/>
      <c r="H169" s="235"/>
      <c r="I169" s="196">
        <v>2</v>
      </c>
      <c r="J169" s="195"/>
      <c r="K169" s="195"/>
      <c r="L169" s="195"/>
      <c r="M169" s="195"/>
      <c r="N169" s="195"/>
    </row>
    <row r="170" spans="1:14" ht="27.75" customHeight="1" x14ac:dyDescent="0.25">
      <c r="A170" s="256"/>
      <c r="B170" s="250"/>
      <c r="C170" s="235" t="s">
        <v>660</v>
      </c>
      <c r="D170" s="235"/>
      <c r="E170" s="235"/>
      <c r="F170" s="235"/>
      <c r="G170" s="235"/>
      <c r="H170" s="235"/>
      <c r="I170" s="196">
        <v>3</v>
      </c>
      <c r="J170" s="195"/>
      <c r="K170" s="195"/>
      <c r="L170" s="195"/>
      <c r="M170" s="195"/>
      <c r="N170" s="195"/>
    </row>
    <row r="171" spans="1:14" ht="20.100000000000001" customHeight="1" x14ac:dyDescent="0.25">
      <c r="A171" s="256" t="s">
        <v>661</v>
      </c>
      <c r="B171" s="250">
        <v>20</v>
      </c>
      <c r="C171" s="235" t="s">
        <v>662</v>
      </c>
      <c r="D171" s="235"/>
      <c r="E171" s="235"/>
      <c r="F171" s="235"/>
      <c r="G171" s="235"/>
      <c r="H171" s="235"/>
      <c r="I171" s="196">
        <v>4</v>
      </c>
      <c r="J171" s="195"/>
      <c r="K171" s="195"/>
      <c r="L171" s="195"/>
      <c r="M171" s="195"/>
      <c r="N171" s="195"/>
    </row>
    <row r="172" spans="1:14" ht="20.100000000000001" customHeight="1" x14ac:dyDescent="0.25">
      <c r="A172" s="256"/>
      <c r="B172" s="250"/>
      <c r="C172" s="235" t="s">
        <v>663</v>
      </c>
      <c r="D172" s="235"/>
      <c r="E172" s="235"/>
      <c r="F172" s="235"/>
      <c r="G172" s="235"/>
      <c r="H172" s="235"/>
      <c r="I172" s="196">
        <v>4</v>
      </c>
      <c r="J172" s="195"/>
      <c r="K172" s="195"/>
      <c r="L172" s="195"/>
      <c r="M172" s="195"/>
      <c r="N172" s="195"/>
    </row>
    <row r="173" spans="1:14" ht="27.75" customHeight="1" x14ac:dyDescent="0.25">
      <c r="A173" s="256"/>
      <c r="B173" s="250"/>
      <c r="C173" s="235" t="s">
        <v>664</v>
      </c>
      <c r="D173" s="235"/>
      <c r="E173" s="235"/>
      <c r="F173" s="235"/>
      <c r="G173" s="235"/>
      <c r="H173" s="235"/>
      <c r="I173" s="196">
        <v>4</v>
      </c>
      <c r="J173" s="195"/>
      <c r="K173" s="195"/>
      <c r="L173" s="195"/>
      <c r="M173" s="195"/>
      <c r="N173" s="195"/>
    </row>
    <row r="174" spans="1:14" ht="20.100000000000001" customHeight="1" x14ac:dyDescent="0.25">
      <c r="A174" s="256"/>
      <c r="B174" s="250"/>
      <c r="C174" s="235" t="s">
        <v>665</v>
      </c>
      <c r="D174" s="235"/>
      <c r="E174" s="235"/>
      <c r="F174" s="235"/>
      <c r="G174" s="235"/>
      <c r="H174" s="235"/>
      <c r="I174" s="196">
        <v>4</v>
      </c>
      <c r="J174" s="195"/>
      <c r="K174" s="195"/>
      <c r="L174" s="195"/>
      <c r="M174" s="195"/>
      <c r="N174" s="195"/>
    </row>
    <row r="175" spans="1:14" ht="20.100000000000001" customHeight="1" x14ac:dyDescent="0.25">
      <c r="A175" s="256"/>
      <c r="B175" s="250"/>
      <c r="C175" s="235" t="s">
        <v>666</v>
      </c>
      <c r="D175" s="235"/>
      <c r="E175" s="235"/>
      <c r="F175" s="235"/>
      <c r="G175" s="235"/>
      <c r="H175" s="235"/>
      <c r="I175" s="196">
        <v>4</v>
      </c>
      <c r="J175" s="195"/>
      <c r="K175" s="195"/>
      <c r="L175" s="195"/>
      <c r="M175" s="195"/>
      <c r="N175" s="195"/>
    </row>
    <row r="176" spans="1:14" x14ac:dyDescent="0.25">
      <c r="A176" s="195" t="s">
        <v>667</v>
      </c>
      <c r="B176" s="195">
        <v>100</v>
      </c>
      <c r="C176" s="235"/>
      <c r="D176" s="235"/>
      <c r="E176" s="235"/>
      <c r="F176" s="235"/>
      <c r="G176" s="235"/>
      <c r="H176" s="235"/>
      <c r="I176" s="195">
        <v>100</v>
      </c>
      <c r="J176" s="195"/>
      <c r="K176" s="195"/>
      <c r="L176" s="195"/>
      <c r="M176" s="195"/>
      <c r="N176" s="195"/>
    </row>
    <row r="177" spans="1:14" ht="15.75" x14ac:dyDescent="0.25">
      <c r="A177" s="189"/>
    </row>
    <row r="178" spans="1:14" ht="15.75" x14ac:dyDescent="0.25">
      <c r="A178" s="189"/>
    </row>
    <row r="179" spans="1:14" x14ac:dyDescent="0.25">
      <c r="A179" s="236" t="s">
        <v>685</v>
      </c>
      <c r="B179" s="236"/>
      <c r="C179" s="236"/>
      <c r="D179" s="236"/>
      <c r="E179" s="236"/>
      <c r="F179" s="236"/>
      <c r="G179" s="236"/>
      <c r="H179" s="236"/>
      <c r="I179" s="236"/>
      <c r="J179" s="236"/>
      <c r="K179" s="236"/>
      <c r="L179" s="236"/>
      <c r="M179" s="236"/>
      <c r="N179" s="236"/>
    </row>
    <row r="180" spans="1:14" ht="9.75" customHeight="1" x14ac:dyDescent="0.25">
      <c r="A180" s="189"/>
    </row>
    <row r="181" spans="1:14" x14ac:dyDescent="0.25">
      <c r="A181" s="236" t="s">
        <v>669</v>
      </c>
      <c r="B181" s="236"/>
      <c r="C181" s="236"/>
      <c r="D181" s="236"/>
      <c r="E181" s="236"/>
      <c r="F181" s="236"/>
      <c r="G181" s="236"/>
      <c r="H181" s="236"/>
      <c r="I181" s="236"/>
      <c r="J181" s="236"/>
      <c r="K181" s="236"/>
      <c r="L181" s="236"/>
      <c r="M181" s="236"/>
      <c r="N181" s="236"/>
    </row>
    <row r="182" spans="1:14" ht="22.5" customHeight="1" x14ac:dyDescent="0.25">
      <c r="A182" s="237" t="s">
        <v>544</v>
      </c>
      <c r="B182" s="238" t="s">
        <v>624</v>
      </c>
      <c r="C182" s="238"/>
      <c r="D182" s="238"/>
      <c r="E182" s="238"/>
      <c r="F182" s="238"/>
      <c r="G182" s="238"/>
      <c r="H182" s="237" t="s">
        <v>514</v>
      </c>
      <c r="I182" s="237" t="s">
        <v>546</v>
      </c>
      <c r="J182" s="237"/>
      <c r="K182" s="237"/>
      <c r="L182" s="237"/>
      <c r="M182" s="198" t="s">
        <v>547</v>
      </c>
      <c r="N182" s="198" t="s">
        <v>548</v>
      </c>
    </row>
    <row r="183" spans="1:14" x14ac:dyDescent="0.25">
      <c r="A183" s="237"/>
      <c r="B183" s="238"/>
      <c r="C183" s="238"/>
      <c r="D183" s="238"/>
      <c r="E183" s="238"/>
      <c r="F183" s="238"/>
      <c r="G183" s="238"/>
      <c r="H183" s="237"/>
      <c r="I183" s="198" t="s">
        <v>549</v>
      </c>
      <c r="J183" s="199" t="s">
        <v>550</v>
      </c>
      <c r="K183" s="205" t="s">
        <v>626</v>
      </c>
      <c r="L183" s="193" t="s">
        <v>552</v>
      </c>
      <c r="M183" s="198" t="s">
        <v>553</v>
      </c>
      <c r="N183" s="198"/>
    </row>
    <row r="184" spans="1:14" ht="12.75" customHeight="1" x14ac:dyDescent="0.25">
      <c r="A184" s="202">
        <v>1</v>
      </c>
      <c r="B184" s="232" t="s">
        <v>582</v>
      </c>
      <c r="C184" s="233"/>
      <c r="D184" s="233"/>
      <c r="E184" s="233"/>
      <c r="F184" s="233"/>
      <c r="G184" s="234"/>
      <c r="H184" s="196"/>
      <c r="I184" s="196"/>
      <c r="J184" s="196"/>
      <c r="K184" s="196"/>
      <c r="L184" s="196"/>
      <c r="M184" s="196"/>
      <c r="N184" s="196"/>
    </row>
    <row r="185" spans="1:14" ht="12.75" customHeight="1" x14ac:dyDescent="0.25">
      <c r="A185" s="202">
        <v>1.1000000000000001</v>
      </c>
      <c r="B185" s="232" t="s">
        <v>583</v>
      </c>
      <c r="C185" s="233"/>
      <c r="D185" s="233"/>
      <c r="E185" s="233"/>
      <c r="F185" s="233"/>
      <c r="G185" s="234"/>
      <c r="H185" s="196"/>
      <c r="I185" s="196"/>
      <c r="J185" s="196"/>
      <c r="K185" s="196"/>
      <c r="L185" s="196"/>
      <c r="M185" s="196"/>
      <c r="N185" s="196"/>
    </row>
    <row r="186" spans="1:14" ht="12.75" customHeight="1" x14ac:dyDescent="0.25">
      <c r="A186" s="202">
        <v>1.2</v>
      </c>
      <c r="B186" s="232" t="s">
        <v>584</v>
      </c>
      <c r="C186" s="233"/>
      <c r="D186" s="233"/>
      <c r="E186" s="233"/>
      <c r="F186" s="233"/>
      <c r="G186" s="234"/>
      <c r="H186" s="196"/>
      <c r="I186" s="196"/>
      <c r="J186" s="196"/>
      <c r="K186" s="196"/>
      <c r="L186" s="196"/>
      <c r="M186" s="196"/>
      <c r="N186" s="196"/>
    </row>
    <row r="187" spans="1:14" ht="12.75" customHeight="1" x14ac:dyDescent="0.25">
      <c r="A187" s="202">
        <v>1.3</v>
      </c>
      <c r="B187" s="232" t="s">
        <v>670</v>
      </c>
      <c r="C187" s="233"/>
      <c r="D187" s="233"/>
      <c r="E187" s="233"/>
      <c r="F187" s="233"/>
      <c r="G187" s="234"/>
      <c r="H187" s="196"/>
      <c r="I187" s="196"/>
      <c r="J187" s="196"/>
      <c r="K187" s="196"/>
      <c r="L187" s="196"/>
      <c r="M187" s="196"/>
      <c r="N187" s="196"/>
    </row>
    <row r="188" spans="1:14" ht="12.75" customHeight="1" x14ac:dyDescent="0.25">
      <c r="A188" s="202">
        <v>1.4</v>
      </c>
      <c r="B188" s="232" t="s">
        <v>558</v>
      </c>
      <c r="C188" s="233"/>
      <c r="D188" s="233"/>
      <c r="E188" s="233"/>
      <c r="F188" s="233"/>
      <c r="G188" s="234"/>
      <c r="H188" s="196"/>
      <c r="I188" s="196"/>
      <c r="J188" s="196"/>
      <c r="K188" s="196"/>
      <c r="L188" s="196"/>
      <c r="M188" s="196"/>
      <c r="N188" s="196"/>
    </row>
    <row r="189" spans="1:14" ht="12.75" customHeight="1" x14ac:dyDescent="0.25">
      <c r="A189" s="202">
        <v>1.5</v>
      </c>
      <c r="B189" s="232" t="s">
        <v>559</v>
      </c>
      <c r="C189" s="233"/>
      <c r="D189" s="233"/>
      <c r="E189" s="233"/>
      <c r="F189" s="233"/>
      <c r="G189" s="234"/>
      <c r="H189" s="196"/>
      <c r="I189" s="196"/>
      <c r="J189" s="196"/>
      <c r="K189" s="196"/>
      <c r="L189" s="196"/>
      <c r="M189" s="196"/>
      <c r="N189" s="196"/>
    </row>
    <row r="190" spans="1:14" ht="12.75" customHeight="1" x14ac:dyDescent="0.25">
      <c r="A190" s="202">
        <v>1.6</v>
      </c>
      <c r="B190" s="232" t="s">
        <v>560</v>
      </c>
      <c r="C190" s="233"/>
      <c r="D190" s="233"/>
      <c r="E190" s="233"/>
      <c r="F190" s="233"/>
      <c r="G190" s="234"/>
      <c r="H190" s="196"/>
      <c r="I190" s="196"/>
      <c r="J190" s="196"/>
      <c r="K190" s="196"/>
      <c r="L190" s="196"/>
      <c r="M190" s="196"/>
      <c r="N190" s="196"/>
    </row>
    <row r="191" spans="1:14" ht="12.75" customHeight="1" x14ac:dyDescent="0.25">
      <c r="A191" s="202">
        <v>1.7</v>
      </c>
      <c r="B191" s="232" t="s">
        <v>561</v>
      </c>
      <c r="C191" s="233"/>
      <c r="D191" s="233"/>
      <c r="E191" s="233"/>
      <c r="F191" s="233"/>
      <c r="G191" s="234"/>
      <c r="H191" s="196"/>
      <c r="I191" s="196"/>
      <c r="J191" s="196"/>
      <c r="K191" s="196"/>
      <c r="L191" s="196"/>
      <c r="M191" s="196"/>
      <c r="N191" s="196"/>
    </row>
    <row r="192" spans="1:14" ht="12.75" customHeight="1" x14ac:dyDescent="0.25">
      <c r="A192" s="202">
        <v>1.8</v>
      </c>
      <c r="B192" s="232" t="s">
        <v>562</v>
      </c>
      <c r="C192" s="233"/>
      <c r="D192" s="233"/>
      <c r="E192" s="233"/>
      <c r="F192" s="233"/>
      <c r="G192" s="234"/>
      <c r="H192" s="196"/>
      <c r="I192" s="196"/>
      <c r="J192" s="196"/>
      <c r="K192" s="196"/>
      <c r="L192" s="196"/>
      <c r="M192" s="196"/>
      <c r="N192" s="196"/>
    </row>
    <row r="193" spans="1:14" ht="12.75" customHeight="1" x14ac:dyDescent="0.25">
      <c r="A193" s="202">
        <v>1.9</v>
      </c>
      <c r="B193" s="232" t="s">
        <v>563</v>
      </c>
      <c r="C193" s="233"/>
      <c r="D193" s="233"/>
      <c r="E193" s="233"/>
      <c r="F193" s="233"/>
      <c r="G193" s="234"/>
      <c r="H193" s="196"/>
      <c r="I193" s="196"/>
      <c r="J193" s="196"/>
      <c r="K193" s="196"/>
      <c r="L193" s="196"/>
      <c r="M193" s="196"/>
      <c r="N193" s="196"/>
    </row>
    <row r="194" spans="1:14" ht="12.75" customHeight="1" x14ac:dyDescent="0.25">
      <c r="A194" s="202">
        <v>1.1000000000000001</v>
      </c>
      <c r="B194" s="232" t="s">
        <v>564</v>
      </c>
      <c r="C194" s="233"/>
      <c r="D194" s="233"/>
      <c r="E194" s="233"/>
      <c r="F194" s="233"/>
      <c r="G194" s="234"/>
      <c r="H194" s="196"/>
      <c r="I194" s="196"/>
      <c r="J194" s="196"/>
      <c r="K194" s="196"/>
      <c r="L194" s="196"/>
      <c r="M194" s="196"/>
      <c r="N194" s="196"/>
    </row>
    <row r="195" spans="1:14" ht="12.75" customHeight="1" x14ac:dyDescent="0.25">
      <c r="A195" s="202" t="s">
        <v>671</v>
      </c>
      <c r="B195" s="232" t="s">
        <v>565</v>
      </c>
      <c r="C195" s="233"/>
      <c r="D195" s="233"/>
      <c r="E195" s="233"/>
      <c r="F195" s="233"/>
      <c r="G195" s="234"/>
      <c r="H195" s="196"/>
      <c r="I195" s="196"/>
      <c r="J195" s="196"/>
      <c r="K195" s="196"/>
      <c r="L195" s="196"/>
      <c r="M195" s="196"/>
      <c r="N195" s="196"/>
    </row>
    <row r="196" spans="1:14" ht="12.75" customHeight="1" x14ac:dyDescent="0.25">
      <c r="A196" s="202">
        <v>2</v>
      </c>
      <c r="B196" s="232" t="s">
        <v>585</v>
      </c>
      <c r="C196" s="233"/>
      <c r="D196" s="233"/>
      <c r="E196" s="233"/>
      <c r="F196" s="233"/>
      <c r="G196" s="234"/>
      <c r="H196" s="196"/>
      <c r="I196" s="196"/>
      <c r="J196" s="196"/>
      <c r="K196" s="196"/>
      <c r="L196" s="196"/>
      <c r="M196" s="196"/>
      <c r="N196" s="196"/>
    </row>
    <row r="197" spans="1:14" ht="12.75" customHeight="1" x14ac:dyDescent="0.25">
      <c r="A197" s="202">
        <v>2.1</v>
      </c>
      <c r="B197" s="232" t="s">
        <v>567</v>
      </c>
      <c r="C197" s="233"/>
      <c r="D197" s="233"/>
      <c r="E197" s="233"/>
      <c r="F197" s="233"/>
      <c r="G197" s="234"/>
      <c r="H197" s="195"/>
      <c r="I197" s="196"/>
      <c r="J197" s="196"/>
      <c r="K197" s="196"/>
      <c r="L197" s="196"/>
      <c r="M197" s="196"/>
      <c r="N197" s="196"/>
    </row>
    <row r="198" spans="1:14" ht="12.75" customHeight="1" x14ac:dyDescent="0.25">
      <c r="A198" s="202">
        <v>2.2000000000000002</v>
      </c>
      <c r="B198" s="232" t="s">
        <v>586</v>
      </c>
      <c r="C198" s="233"/>
      <c r="D198" s="233"/>
      <c r="E198" s="233"/>
      <c r="F198" s="233"/>
      <c r="G198" s="234"/>
      <c r="H198" s="196"/>
      <c r="I198" s="196"/>
      <c r="J198" s="196"/>
      <c r="K198" s="196"/>
      <c r="L198" s="196"/>
      <c r="M198" s="196"/>
      <c r="N198" s="196"/>
    </row>
    <row r="199" spans="1:14" ht="12.75" customHeight="1" x14ac:dyDescent="0.25">
      <c r="A199" s="202">
        <v>2.2999999999999998</v>
      </c>
      <c r="B199" s="232" t="s">
        <v>587</v>
      </c>
      <c r="C199" s="233"/>
      <c r="D199" s="233"/>
      <c r="E199" s="233"/>
      <c r="F199" s="233"/>
      <c r="G199" s="234"/>
      <c r="H199" s="196"/>
      <c r="I199" s="196"/>
      <c r="J199" s="196"/>
      <c r="K199" s="196"/>
      <c r="L199" s="196"/>
      <c r="M199" s="196"/>
      <c r="N199" s="196"/>
    </row>
    <row r="200" spans="1:14" ht="12.75" customHeight="1" x14ac:dyDescent="0.25">
      <c r="A200" s="202">
        <v>2.4</v>
      </c>
      <c r="B200" s="232" t="s">
        <v>570</v>
      </c>
      <c r="C200" s="233"/>
      <c r="D200" s="233"/>
      <c r="E200" s="233"/>
      <c r="F200" s="233"/>
      <c r="G200" s="234"/>
      <c r="H200" s="196"/>
      <c r="I200" s="196"/>
      <c r="J200" s="196"/>
      <c r="K200" s="196"/>
      <c r="L200" s="196"/>
      <c r="M200" s="196"/>
      <c r="N200" s="196"/>
    </row>
    <row r="201" spans="1:14" ht="12.75" customHeight="1" x14ac:dyDescent="0.25">
      <c r="A201" s="202">
        <v>2.5</v>
      </c>
      <c r="B201" s="232" t="s">
        <v>571</v>
      </c>
      <c r="C201" s="233"/>
      <c r="D201" s="233"/>
      <c r="E201" s="233"/>
      <c r="F201" s="233"/>
      <c r="G201" s="234"/>
      <c r="H201" s="196"/>
      <c r="I201" s="196"/>
      <c r="J201" s="196"/>
      <c r="K201" s="196"/>
      <c r="L201" s="196"/>
      <c r="M201" s="196"/>
      <c r="N201" s="196"/>
    </row>
    <row r="202" spans="1:14" ht="12.75" customHeight="1" x14ac:dyDescent="0.25">
      <c r="A202" s="202">
        <v>2.6</v>
      </c>
      <c r="B202" s="232" t="s">
        <v>572</v>
      </c>
      <c r="C202" s="233"/>
      <c r="D202" s="233"/>
      <c r="E202" s="233"/>
      <c r="F202" s="233"/>
      <c r="G202" s="234"/>
      <c r="H202" s="196"/>
      <c r="I202" s="196"/>
      <c r="J202" s="196"/>
      <c r="K202" s="196"/>
      <c r="L202" s="196"/>
      <c r="M202" s="196"/>
      <c r="N202" s="196"/>
    </row>
    <row r="203" spans="1:14" ht="12.75" customHeight="1" x14ac:dyDescent="0.25">
      <c r="A203" s="202">
        <v>2.7</v>
      </c>
      <c r="B203" s="232" t="s">
        <v>573</v>
      </c>
      <c r="C203" s="233"/>
      <c r="D203" s="233"/>
      <c r="E203" s="233"/>
      <c r="F203" s="233"/>
      <c r="G203" s="234"/>
      <c r="H203" s="195"/>
      <c r="I203" s="196"/>
      <c r="J203" s="196"/>
      <c r="K203" s="196"/>
      <c r="L203" s="196"/>
      <c r="M203" s="196"/>
      <c r="N203" s="196"/>
    </row>
    <row r="204" spans="1:14" ht="12.75" customHeight="1" x14ac:dyDescent="0.25">
      <c r="A204" s="202">
        <v>2.8</v>
      </c>
      <c r="B204" s="232" t="s">
        <v>574</v>
      </c>
      <c r="C204" s="233"/>
      <c r="D204" s="233"/>
      <c r="E204" s="233"/>
      <c r="F204" s="233"/>
      <c r="G204" s="234"/>
      <c r="H204" s="196"/>
      <c r="I204" s="196"/>
      <c r="J204" s="196"/>
      <c r="K204" s="196"/>
      <c r="L204" s="196"/>
      <c r="M204" s="196"/>
      <c r="N204" s="196"/>
    </row>
    <row r="205" spans="1:14" ht="12.75" customHeight="1" x14ac:dyDescent="0.25">
      <c r="A205" s="202">
        <v>2.9</v>
      </c>
      <c r="B205" s="232" t="s">
        <v>575</v>
      </c>
      <c r="C205" s="233"/>
      <c r="D205" s="233"/>
      <c r="E205" s="233"/>
      <c r="F205" s="233"/>
      <c r="G205" s="234"/>
      <c r="H205" s="196"/>
      <c r="I205" s="196"/>
      <c r="J205" s="196"/>
      <c r="K205" s="196"/>
      <c r="L205" s="196"/>
      <c r="M205" s="196"/>
      <c r="N205" s="196"/>
    </row>
    <row r="206" spans="1:14" ht="12.75" customHeight="1" x14ac:dyDescent="0.25">
      <c r="A206" s="202">
        <v>2.1</v>
      </c>
      <c r="B206" s="232" t="s">
        <v>588</v>
      </c>
      <c r="C206" s="233"/>
      <c r="D206" s="233"/>
      <c r="E206" s="233"/>
      <c r="F206" s="233"/>
      <c r="G206" s="234"/>
      <c r="H206" s="196"/>
      <c r="I206" s="196"/>
      <c r="J206" s="196"/>
      <c r="K206" s="196"/>
      <c r="L206" s="196"/>
      <c r="M206" s="196"/>
      <c r="N206" s="196"/>
    </row>
    <row r="207" spans="1:14" ht="12.75" customHeight="1" x14ac:dyDescent="0.25">
      <c r="A207" s="202">
        <v>2.11</v>
      </c>
      <c r="B207" s="232" t="s">
        <v>589</v>
      </c>
      <c r="C207" s="233"/>
      <c r="D207" s="233"/>
      <c r="E207" s="233"/>
      <c r="F207" s="233"/>
      <c r="G207" s="234"/>
      <c r="H207" s="196"/>
      <c r="I207" s="196"/>
      <c r="J207" s="196"/>
      <c r="K207" s="196"/>
      <c r="L207" s="196"/>
      <c r="M207" s="196"/>
      <c r="N207" s="196"/>
    </row>
    <row r="208" spans="1:14" ht="12.75" customHeight="1" x14ac:dyDescent="0.25">
      <c r="A208" s="202" t="s">
        <v>578</v>
      </c>
      <c r="B208" s="232"/>
      <c r="C208" s="233"/>
      <c r="D208" s="233"/>
      <c r="E208" s="233"/>
      <c r="F208" s="233"/>
      <c r="G208" s="234"/>
      <c r="H208" s="200">
        <v>1</v>
      </c>
      <c r="I208" s="196"/>
      <c r="J208" s="196"/>
      <c r="K208" s="196"/>
      <c r="L208" s="196"/>
      <c r="M208" s="196"/>
      <c r="N208" s="196"/>
    </row>
    <row r="209" spans="1:14" ht="15.75" x14ac:dyDescent="0.25">
      <c r="A209" s="189"/>
    </row>
    <row r="210" spans="1:14" ht="15.75" x14ac:dyDescent="0.25">
      <c r="A210" s="189"/>
    </row>
    <row r="211" spans="1:14" ht="15.75" x14ac:dyDescent="0.25">
      <c r="A211" s="189"/>
    </row>
    <row r="212" spans="1:14" ht="15.75" x14ac:dyDescent="0.25">
      <c r="A212" s="189"/>
    </row>
    <row r="213" spans="1:14" ht="15.75" x14ac:dyDescent="0.25">
      <c r="A213" s="189"/>
    </row>
    <row r="214" spans="1:14" ht="15.75" x14ac:dyDescent="0.25">
      <c r="A214" s="189"/>
    </row>
    <row r="215" spans="1:14" ht="15.75" x14ac:dyDescent="0.25">
      <c r="A215" s="189"/>
    </row>
    <row r="216" spans="1:14" ht="15.75" x14ac:dyDescent="0.25">
      <c r="A216" s="189"/>
    </row>
    <row r="217" spans="1:14" ht="15.75" x14ac:dyDescent="0.25">
      <c r="A217" s="189"/>
    </row>
    <row r="218" spans="1:14" ht="15.75" x14ac:dyDescent="0.25">
      <c r="A218" s="189"/>
    </row>
    <row r="219" spans="1:14" ht="15.75" x14ac:dyDescent="0.25">
      <c r="A219" s="189"/>
    </row>
    <row r="220" spans="1:14" ht="15.75" x14ac:dyDescent="0.25">
      <c r="A220" s="189"/>
    </row>
    <row r="221" spans="1:14" ht="15.75" x14ac:dyDescent="0.25">
      <c r="A221" s="189"/>
    </row>
    <row r="222" spans="1:14" ht="16.5" x14ac:dyDescent="0.25">
      <c r="A222" s="208" t="s">
        <v>693</v>
      </c>
    </row>
    <row r="223" spans="1:14" x14ac:dyDescent="0.25">
      <c r="A223" s="191"/>
    </row>
    <row r="224" spans="1:14" ht="33.75" customHeight="1" x14ac:dyDescent="0.25">
      <c r="A224" s="258" t="s">
        <v>678</v>
      </c>
      <c r="B224" s="258"/>
      <c r="C224" s="258"/>
      <c r="D224" s="258"/>
      <c r="E224" s="258"/>
      <c r="F224" s="258"/>
      <c r="G224" s="258"/>
      <c r="H224" s="258"/>
      <c r="I224" s="258"/>
      <c r="J224" s="258"/>
      <c r="K224" s="258"/>
      <c r="L224" s="258"/>
      <c r="M224" s="258"/>
      <c r="N224" s="258"/>
    </row>
    <row r="225" spans="1:14" ht="5.25" customHeight="1" x14ac:dyDescent="0.25">
      <c r="A225" s="192"/>
    </row>
    <row r="226" spans="1:14" ht="49.5" customHeight="1" x14ac:dyDescent="0.25">
      <c r="A226" s="258" t="s">
        <v>694</v>
      </c>
      <c r="B226" s="258"/>
      <c r="C226" s="258"/>
      <c r="D226" s="258"/>
      <c r="E226" s="258"/>
      <c r="F226" s="258"/>
      <c r="G226" s="258"/>
      <c r="H226" s="258"/>
      <c r="I226" s="258"/>
      <c r="J226" s="258"/>
      <c r="K226" s="258"/>
      <c r="L226" s="258"/>
      <c r="M226" s="258"/>
      <c r="N226" s="258"/>
    </row>
    <row r="227" spans="1:14" x14ac:dyDescent="0.25">
      <c r="A227" s="192"/>
    </row>
    <row r="228" spans="1:14" x14ac:dyDescent="0.25">
      <c r="A228" s="192" t="s">
        <v>4</v>
      </c>
    </row>
    <row r="229" spans="1:14" x14ac:dyDescent="0.25">
      <c r="A229" s="191" t="s">
        <v>672</v>
      </c>
      <c r="B229" s="191" t="s">
        <v>679</v>
      </c>
    </row>
    <row r="230" spans="1:14" x14ac:dyDescent="0.25">
      <c r="A230" s="191" t="s">
        <v>673</v>
      </c>
    </row>
    <row r="231" spans="1:14" x14ac:dyDescent="0.25">
      <c r="A231" s="191"/>
    </row>
    <row r="232" spans="1:14" x14ac:dyDescent="0.25">
      <c r="A232" s="191"/>
    </row>
    <row r="233" spans="1:14" x14ac:dyDescent="0.25">
      <c r="A233" s="191"/>
    </row>
    <row r="234" spans="1:14" x14ac:dyDescent="0.25">
      <c r="A234" s="191" t="s">
        <v>674</v>
      </c>
      <c r="C234" s="191" t="s">
        <v>675</v>
      </c>
    </row>
    <row r="235" spans="1:14" x14ac:dyDescent="0.25">
      <c r="A235" s="191"/>
    </row>
    <row r="236" spans="1:14" x14ac:dyDescent="0.25">
      <c r="A236" s="191"/>
    </row>
    <row r="237" spans="1:14" x14ac:dyDescent="0.25">
      <c r="A237" s="191" t="s">
        <v>676</v>
      </c>
      <c r="C237" s="191" t="s">
        <v>677</v>
      </c>
    </row>
    <row r="238" spans="1:14" ht="15.75" x14ac:dyDescent="0.25">
      <c r="A238" s="189"/>
    </row>
  </sheetData>
  <mergeCells count="234">
    <mergeCell ref="K83:K84"/>
    <mergeCell ref="I83:I84"/>
    <mergeCell ref="C86:H86"/>
    <mergeCell ref="A71:N71"/>
    <mergeCell ref="A70:N70"/>
    <mergeCell ref="A72:N72"/>
    <mergeCell ref="A73:N73"/>
    <mergeCell ref="A81:N81"/>
    <mergeCell ref="A80:N80"/>
    <mergeCell ref="A79:N79"/>
    <mergeCell ref="A78:N78"/>
    <mergeCell ref="A77:N77"/>
    <mergeCell ref="A76:N76"/>
    <mergeCell ref="B62:G62"/>
    <mergeCell ref="B61:G61"/>
    <mergeCell ref="B60:G60"/>
    <mergeCell ref="B52:G52"/>
    <mergeCell ref="B65:G65"/>
    <mergeCell ref="B64:G64"/>
    <mergeCell ref="B63:G63"/>
    <mergeCell ref="A75:N75"/>
    <mergeCell ref="A74:N74"/>
    <mergeCell ref="B43:G43"/>
    <mergeCell ref="B47:G47"/>
    <mergeCell ref="B46:G46"/>
    <mergeCell ref="B45:G45"/>
    <mergeCell ref="B44:G44"/>
    <mergeCell ref="B59:G59"/>
    <mergeCell ref="B58:G58"/>
    <mergeCell ref="B57:G57"/>
    <mergeCell ref="B56:G56"/>
    <mergeCell ref="B55:G55"/>
    <mergeCell ref="A226:N226"/>
    <mergeCell ref="A3:N3"/>
    <mergeCell ref="A4:N4"/>
    <mergeCell ref="A5:N5"/>
    <mergeCell ref="A6:N6"/>
    <mergeCell ref="A7:N7"/>
    <mergeCell ref="A8:N8"/>
    <mergeCell ref="A9:N9"/>
    <mergeCell ref="A10:N10"/>
    <mergeCell ref="A11:N11"/>
    <mergeCell ref="A182:A183"/>
    <mergeCell ref="A224:N224"/>
    <mergeCell ref="A163:A170"/>
    <mergeCell ref="B163:B170"/>
    <mergeCell ref="D21:H21"/>
    <mergeCell ref="D22:H22"/>
    <mergeCell ref="A38:N38"/>
    <mergeCell ref="D27:H27"/>
    <mergeCell ref="D26:H26"/>
    <mergeCell ref="D28:H28"/>
    <mergeCell ref="D29:H29"/>
    <mergeCell ref="D30:H30"/>
    <mergeCell ref="D32:H32"/>
    <mergeCell ref="D31:H31"/>
    <mergeCell ref="C170:H170"/>
    <mergeCell ref="C169:H169"/>
    <mergeCell ref="C168:H168"/>
    <mergeCell ref="C174:H174"/>
    <mergeCell ref="C173:H173"/>
    <mergeCell ref="C172:H172"/>
    <mergeCell ref="C175:H175"/>
    <mergeCell ref="C176:H176"/>
    <mergeCell ref="A12:N12"/>
    <mergeCell ref="A13:N13"/>
    <mergeCell ref="D15:H16"/>
    <mergeCell ref="D17:H17"/>
    <mergeCell ref="D18:H18"/>
    <mergeCell ref="D19:H19"/>
    <mergeCell ref="A30:A32"/>
    <mergeCell ref="B30:B32"/>
    <mergeCell ref="B51:G51"/>
    <mergeCell ref="B50:G50"/>
    <mergeCell ref="B49:G49"/>
    <mergeCell ref="B48:G48"/>
    <mergeCell ref="B54:G54"/>
    <mergeCell ref="B53:G53"/>
    <mergeCell ref="B42:G42"/>
    <mergeCell ref="B41:G41"/>
    <mergeCell ref="N104:N105"/>
    <mergeCell ref="A146:A147"/>
    <mergeCell ref="B146:B147"/>
    <mergeCell ref="I146:I147"/>
    <mergeCell ref="J146:J147"/>
    <mergeCell ref="K146:K147"/>
    <mergeCell ref="A97:A99"/>
    <mergeCell ref="B97:B98"/>
    <mergeCell ref="A104:A105"/>
    <mergeCell ref="H104:H105"/>
    <mergeCell ref="I104:L104"/>
    <mergeCell ref="M104:M105"/>
    <mergeCell ref="A101:N101"/>
    <mergeCell ref="A103:N103"/>
    <mergeCell ref="B104:G105"/>
    <mergeCell ref="B106:G106"/>
    <mergeCell ref="B109:G109"/>
    <mergeCell ref="B108:G108"/>
    <mergeCell ref="C99:H99"/>
    <mergeCell ref="C98:H98"/>
    <mergeCell ref="C97:H97"/>
    <mergeCell ref="A92:A96"/>
    <mergeCell ref="B92:B96"/>
    <mergeCell ref="J83:J84"/>
    <mergeCell ref="A85:A86"/>
    <mergeCell ref="B85:B86"/>
    <mergeCell ref="A87:A88"/>
    <mergeCell ref="B87:B88"/>
    <mergeCell ref="C85:H85"/>
    <mergeCell ref="A83:A84"/>
    <mergeCell ref="B83:B84"/>
    <mergeCell ref="C83:H84"/>
    <mergeCell ref="C89:H89"/>
    <mergeCell ref="C91:H91"/>
    <mergeCell ref="C88:H88"/>
    <mergeCell ref="C87:H87"/>
    <mergeCell ref="C96:H96"/>
    <mergeCell ref="C95:H95"/>
    <mergeCell ref="C94:H94"/>
    <mergeCell ref="C93:H93"/>
    <mergeCell ref="C92:H92"/>
    <mergeCell ref="C90:H90"/>
    <mergeCell ref="A39:A40"/>
    <mergeCell ref="H39:H40"/>
    <mergeCell ref="D33:H33"/>
    <mergeCell ref="D34:H34"/>
    <mergeCell ref="K15:K16"/>
    <mergeCell ref="A17:A26"/>
    <mergeCell ref="B17:B26"/>
    <mergeCell ref="A27:A29"/>
    <mergeCell ref="B27:B29"/>
    <mergeCell ref="D20:H20"/>
    <mergeCell ref="D25:H25"/>
    <mergeCell ref="D24:H24"/>
    <mergeCell ref="D23:H23"/>
    <mergeCell ref="A15:A16"/>
    <mergeCell ref="B15:B16"/>
    <mergeCell ref="C15:C16"/>
    <mergeCell ref="I15:I16"/>
    <mergeCell ref="J15:J16"/>
    <mergeCell ref="I39:L39"/>
    <mergeCell ref="B39:G40"/>
    <mergeCell ref="B107:G107"/>
    <mergeCell ref="B119:G119"/>
    <mergeCell ref="B118:G118"/>
    <mergeCell ref="B117:G117"/>
    <mergeCell ref="B116:G116"/>
    <mergeCell ref="B115:G115"/>
    <mergeCell ref="B114:G114"/>
    <mergeCell ref="B113:G113"/>
    <mergeCell ref="B112:G112"/>
    <mergeCell ref="B111:G111"/>
    <mergeCell ref="B110:G110"/>
    <mergeCell ref="B124:G124"/>
    <mergeCell ref="B123:G123"/>
    <mergeCell ref="B122:G122"/>
    <mergeCell ref="B121:G121"/>
    <mergeCell ref="B120:G120"/>
    <mergeCell ref="B130:G130"/>
    <mergeCell ref="B129:G129"/>
    <mergeCell ref="B128:G128"/>
    <mergeCell ref="B127:G127"/>
    <mergeCell ref="B126:G126"/>
    <mergeCell ref="B125:G125"/>
    <mergeCell ref="A135:N135"/>
    <mergeCell ref="A136:N136"/>
    <mergeCell ref="A137:N137"/>
    <mergeCell ref="A138:N138"/>
    <mergeCell ref="A140:N140"/>
    <mergeCell ref="A141:N141"/>
    <mergeCell ref="A144:N144"/>
    <mergeCell ref="A143:N143"/>
    <mergeCell ref="A142:N142"/>
    <mergeCell ref="A139:N139"/>
    <mergeCell ref="C146:H147"/>
    <mergeCell ref="C150:H150"/>
    <mergeCell ref="C149:H149"/>
    <mergeCell ref="C148:H148"/>
    <mergeCell ref="C155:H155"/>
    <mergeCell ref="C154:H154"/>
    <mergeCell ref="C153:H153"/>
    <mergeCell ref="C152:H152"/>
    <mergeCell ref="C158:H158"/>
    <mergeCell ref="C157:H157"/>
    <mergeCell ref="C156:H156"/>
    <mergeCell ref="C171:H171"/>
    <mergeCell ref="C167:H167"/>
    <mergeCell ref="C163:H163"/>
    <mergeCell ref="C151:H151"/>
    <mergeCell ref="C159:H159"/>
    <mergeCell ref="A179:N179"/>
    <mergeCell ref="A181:N181"/>
    <mergeCell ref="I182:L182"/>
    <mergeCell ref="H182:H183"/>
    <mergeCell ref="B182:G183"/>
    <mergeCell ref="A171:A175"/>
    <mergeCell ref="B171:B175"/>
    <mergeCell ref="A148:A153"/>
    <mergeCell ref="B148:B153"/>
    <mergeCell ref="A154:A158"/>
    <mergeCell ref="B154:B158"/>
    <mergeCell ref="A159:A162"/>
    <mergeCell ref="B159:B162"/>
    <mergeCell ref="C162:H162"/>
    <mergeCell ref="C161:H161"/>
    <mergeCell ref="C160:H160"/>
    <mergeCell ref="C166:H166"/>
    <mergeCell ref="C165:H165"/>
    <mergeCell ref="C164:H164"/>
    <mergeCell ref="B208:G208"/>
    <mergeCell ref="B207:G207"/>
    <mergeCell ref="B206:G206"/>
    <mergeCell ref="B205:G205"/>
    <mergeCell ref="B204:G204"/>
    <mergeCell ref="B203:G203"/>
    <mergeCell ref="B202:G202"/>
    <mergeCell ref="B201:G201"/>
    <mergeCell ref="B200:G200"/>
    <mergeCell ref="B190:G190"/>
    <mergeCell ref="B189:G189"/>
    <mergeCell ref="B188:G188"/>
    <mergeCell ref="B187:G187"/>
    <mergeCell ref="B186:G186"/>
    <mergeCell ref="B185:G185"/>
    <mergeCell ref="B184:G184"/>
    <mergeCell ref="B199:G199"/>
    <mergeCell ref="B198:G198"/>
    <mergeCell ref="B197:G197"/>
    <mergeCell ref="B196:G196"/>
    <mergeCell ref="B195:G195"/>
    <mergeCell ref="B194:G194"/>
    <mergeCell ref="B193:G193"/>
    <mergeCell ref="B192:G192"/>
    <mergeCell ref="B191:G191"/>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 Page</vt:lpstr>
      <vt:lpstr>Introduction</vt:lpstr>
      <vt:lpstr>Summary Inc Exp</vt:lpstr>
      <vt:lpstr>Page 4</vt:lpstr>
      <vt:lpstr>Monthly Income</vt:lpstr>
      <vt:lpstr>Monthly Exp</vt:lpstr>
      <vt:lpstr>Quarterly</vt:lpstr>
      <vt:lpstr>Performance</vt:lpstr>
      <vt:lpstr>'Cover Page'!_GoBack</vt:lpstr>
      <vt:lpstr>Performance!_Toc286117333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Christelle</cp:lastModifiedBy>
  <cp:lastPrinted>2017-06-20T06:31:13Z</cp:lastPrinted>
  <dcterms:created xsi:type="dcterms:W3CDTF">2017-03-30T07:29:26Z</dcterms:created>
  <dcterms:modified xsi:type="dcterms:W3CDTF">2017-06-20T06:47:40Z</dcterms:modified>
</cp:coreProperties>
</file>